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Z:\Data FDI\Nam 2023\"/>
    </mc:Choice>
  </mc:AlternateContent>
  <xr:revisionPtr revIDLastSave="0" documentId="13_ncr:1_{E136572B-2FB5-46A3-9150-7DE02E5B8553}" xr6:coauthVersionLast="47" xr6:coauthVersionMax="47" xr10:uidLastSave="{00000000-0000-0000-0000-000000000000}"/>
  <bookViews>
    <workbookView xWindow="-120" yWindow="-120" windowWidth="20730" windowHeight="11160" xr2:uid="{00000000-000D-0000-FFFF-FFFF00000000}"/>
  </bookViews>
  <sheets>
    <sheet name="thang 3" sheetId="1" r:id="rId1"/>
    <sheet name="Thang 3 2023" sheetId="2" r:id="rId2"/>
    <sheet name="Luy ke T3 2023" sheetId="3" r:id="rId3"/>
  </sheets>
  <externalReferences>
    <externalReference r:id="rId4"/>
  </externalReferences>
  <definedNames>
    <definedName name="_xlnm._FilterDatabase" localSheetId="1" hidden="1">'Thang 3 2023'!$B$176:$K$226</definedName>
    <definedName name="_xlnm.Print_Area" localSheetId="2">'Luy ke T3 2023'!$A$1:$D$327</definedName>
    <definedName name="_xlnm.Print_Area" localSheetId="0">'thang 3'!$A$1:$F$25</definedName>
    <definedName name="_xlnm.Print_Area" localSheetId="1">'Thang 3 2023'!$A$1:$K$226</definedName>
    <definedName name="_xlnm.Print_Titles" localSheetId="2">'Luy ke T3 2023'!$186:$186</definedName>
    <definedName name="_xlnm.Print_Titles" localSheetId="1">'Thang 3 2023'!$31:$31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8" i="2" l="1"/>
  <c r="D326" i="3" l="1"/>
  <c r="C326" i="3"/>
  <c r="C293" i="3"/>
  <c r="D293" i="3"/>
  <c r="C294" i="3"/>
  <c r="D294" i="3"/>
  <c r="C295" i="3"/>
  <c r="D295" i="3"/>
  <c r="C296" i="3"/>
  <c r="D296" i="3"/>
  <c r="C297" i="3"/>
  <c r="D297" i="3"/>
  <c r="C298" i="3"/>
  <c r="D298" i="3"/>
  <c r="C299" i="3"/>
  <c r="D299" i="3"/>
  <c r="C300" i="3"/>
  <c r="D300" i="3"/>
  <c r="C301" i="3"/>
  <c r="D301" i="3"/>
  <c r="C302" i="3"/>
  <c r="D302" i="3"/>
  <c r="C303" i="3"/>
  <c r="D303" i="3"/>
  <c r="C304" i="3"/>
  <c r="D304" i="3"/>
  <c r="D292" i="3"/>
  <c r="C292" i="3"/>
  <c r="C259" i="3"/>
  <c r="D259" i="3"/>
  <c r="C260" i="3"/>
  <c r="D260" i="3"/>
  <c r="C261" i="3"/>
  <c r="D261" i="3"/>
  <c r="C262" i="3"/>
  <c r="D262" i="3"/>
  <c r="C263" i="3"/>
  <c r="D263" i="3"/>
  <c r="D258" i="3"/>
  <c r="C258" i="3"/>
  <c r="C322" i="3"/>
  <c r="D322" i="3"/>
  <c r="C323" i="3"/>
  <c r="D323" i="3"/>
  <c r="C324" i="3"/>
  <c r="D324" i="3"/>
  <c r="C325" i="3"/>
  <c r="D325" i="3"/>
  <c r="D321" i="3"/>
  <c r="C321" i="3"/>
  <c r="C278" i="3"/>
  <c r="D278" i="3"/>
  <c r="C279" i="3"/>
  <c r="D279" i="3"/>
  <c r="C280" i="3"/>
  <c r="D280" i="3"/>
  <c r="C281" i="3"/>
  <c r="D281" i="3"/>
  <c r="C282" i="3"/>
  <c r="D282" i="3"/>
  <c r="C283" i="3"/>
  <c r="D283" i="3"/>
  <c r="C284" i="3"/>
  <c r="D284" i="3"/>
  <c r="C285" i="3"/>
  <c r="D285" i="3"/>
  <c r="C286" i="3"/>
  <c r="D286" i="3"/>
  <c r="C287" i="3"/>
  <c r="D287" i="3"/>
  <c r="C288" i="3"/>
  <c r="D288" i="3"/>
  <c r="C289" i="3"/>
  <c r="D289" i="3"/>
  <c r="C290" i="3"/>
  <c r="D290" i="3"/>
  <c r="D277" i="3"/>
  <c r="C277"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D306" i="3"/>
  <c r="C306" i="3"/>
  <c r="C266" i="3"/>
  <c r="D266" i="3"/>
  <c r="C267" i="3"/>
  <c r="D267" i="3"/>
  <c r="C268" i="3"/>
  <c r="D268" i="3"/>
  <c r="C269" i="3"/>
  <c r="D269" i="3"/>
  <c r="C270" i="3"/>
  <c r="D270" i="3"/>
  <c r="C271" i="3"/>
  <c r="D271" i="3"/>
  <c r="C272" i="3"/>
  <c r="D272" i="3"/>
  <c r="C273" i="3"/>
  <c r="D273" i="3"/>
  <c r="C274" i="3"/>
  <c r="D274" i="3"/>
  <c r="C275" i="3"/>
  <c r="D275" i="3"/>
  <c r="D265" i="3"/>
  <c r="C265" i="3"/>
  <c r="A254" i="3"/>
  <c r="J212" i="2"/>
  <c r="J213" i="2"/>
  <c r="J210" i="2"/>
  <c r="J199" i="2"/>
  <c r="C264" i="3" l="1"/>
  <c r="D257" i="3"/>
  <c r="D291" i="3"/>
  <c r="C291" i="3"/>
  <c r="D320" i="3"/>
  <c r="C257" i="3"/>
  <c r="C320" i="3"/>
  <c r="D276" i="3"/>
  <c r="C276" i="3"/>
  <c r="D264" i="3"/>
  <c r="C305" i="3"/>
  <c r="D305" i="3"/>
  <c r="A154" i="2"/>
  <c r="C327" i="3" l="1"/>
  <c r="D327" i="3"/>
  <c r="I224" i="2"/>
  <c r="I204" i="2"/>
  <c r="I218" i="2"/>
  <c r="I216" i="2"/>
  <c r="I219" i="2"/>
  <c r="I205" i="2"/>
  <c r="I223" i="2"/>
  <c r="I217" i="2"/>
  <c r="I225" i="2"/>
  <c r="J106" i="2" l="1"/>
  <c r="J170" i="2" s="1"/>
  <c r="J107" i="2"/>
  <c r="J158" i="2" s="1"/>
  <c r="J108" i="2"/>
  <c r="J109" i="2"/>
  <c r="J110" i="2"/>
  <c r="J111" i="2"/>
  <c r="J160" i="2" s="1"/>
  <c r="J112" i="2"/>
  <c r="J207" i="2" s="1"/>
  <c r="J113" i="2"/>
  <c r="J161" i="2" s="1"/>
  <c r="J114" i="2"/>
  <c r="J192" i="2" s="1"/>
  <c r="J115" i="2"/>
  <c r="J162" i="2" s="1"/>
  <c r="J116" i="2"/>
  <c r="J173" i="2" s="1"/>
  <c r="J117" i="2"/>
  <c r="J174" i="2" s="1"/>
  <c r="J118" i="2"/>
  <c r="J163" i="2" s="1"/>
  <c r="J119" i="2"/>
  <c r="J175" i="2" s="1"/>
  <c r="J120" i="2"/>
  <c r="J164" i="2" s="1"/>
  <c r="J121" i="2"/>
  <c r="J193" i="2" s="1"/>
  <c r="J122" i="2"/>
  <c r="J208" i="2" s="1"/>
  <c r="J123" i="2"/>
  <c r="J221" i="2" s="1"/>
  <c r="J124" i="2"/>
  <c r="J178" i="2" s="1"/>
  <c r="J125" i="2"/>
  <c r="J179" i="2" s="1"/>
  <c r="J126" i="2"/>
  <c r="J165" i="2" s="1"/>
  <c r="J127" i="2"/>
  <c r="J166" i="2" s="1"/>
  <c r="J128" i="2"/>
  <c r="J194" i="2" s="1"/>
  <c r="J129" i="2"/>
  <c r="J167" i="2" s="1"/>
  <c r="J130" i="2"/>
  <c r="J195" i="2" s="1"/>
  <c r="J131" i="2"/>
  <c r="J196" i="2" s="1"/>
  <c r="J132" i="2"/>
  <c r="J209" i="2" s="1"/>
  <c r="J134" i="2"/>
  <c r="J197" i="2" s="1"/>
  <c r="J135" i="2"/>
  <c r="J198" i="2" s="1"/>
  <c r="J136" i="2"/>
  <c r="J211" i="2" s="1"/>
  <c r="J139" i="2"/>
  <c r="J180" i="2" s="1"/>
  <c r="J140" i="2"/>
  <c r="J200" i="2" s="1"/>
  <c r="J141" i="2"/>
  <c r="J201" i="2" s="1"/>
  <c r="J143" i="2"/>
  <c r="J214" i="2" s="1"/>
  <c r="J144" i="2"/>
  <c r="J222" i="2" s="1"/>
  <c r="J145" i="2"/>
  <c r="J202" i="2" s="1"/>
  <c r="J146" i="2"/>
  <c r="J168" i="2" s="1"/>
  <c r="J147" i="2"/>
  <c r="J203" i="2" s="1"/>
  <c r="J148" i="2"/>
  <c r="J215" i="2" s="1"/>
  <c r="J105" i="2"/>
  <c r="J177" i="2" s="1"/>
  <c r="J33" i="2"/>
  <c r="J34" i="2"/>
  <c r="J35" i="2"/>
  <c r="J36" i="2"/>
  <c r="J37" i="2"/>
  <c r="J38" i="2"/>
  <c r="J39" i="2"/>
  <c r="J40" i="2"/>
  <c r="J41" i="2"/>
  <c r="J42" i="2"/>
  <c r="J43" i="2"/>
  <c r="J44" i="2"/>
  <c r="J45" i="2"/>
  <c r="J46" i="2"/>
  <c r="J47" i="2"/>
  <c r="J48" i="2"/>
  <c r="J49" i="2"/>
  <c r="J50" i="2"/>
  <c r="J51" i="2"/>
  <c r="J52" i="2"/>
  <c r="J53" i="2"/>
  <c r="J55" i="2"/>
  <c r="J56" i="2"/>
  <c r="J57" i="2"/>
  <c r="J58" i="2"/>
  <c r="J59" i="2"/>
  <c r="J60" i="2"/>
  <c r="J61" i="2"/>
  <c r="J63" i="2"/>
  <c r="J65" i="2"/>
  <c r="J66" i="2"/>
  <c r="J67" i="2"/>
  <c r="J70" i="2"/>
  <c r="J71" i="2"/>
  <c r="J68" i="2"/>
  <c r="J72" i="2"/>
  <c r="J73" i="2"/>
  <c r="J75" i="2"/>
  <c r="J80" i="2"/>
  <c r="J82" i="2"/>
  <c r="J83" i="2"/>
  <c r="J89" i="2"/>
  <c r="J91" i="2"/>
  <c r="J94" i="2"/>
  <c r="J95" i="2"/>
  <c r="J97" i="2"/>
  <c r="J32" i="2"/>
  <c r="J10" i="2"/>
  <c r="J11" i="2"/>
  <c r="J12" i="2"/>
  <c r="J13" i="2"/>
  <c r="J14" i="2"/>
  <c r="J15" i="2"/>
  <c r="J16" i="2"/>
  <c r="J17" i="2"/>
  <c r="J18" i="2"/>
  <c r="J19" i="2"/>
  <c r="J20" i="2"/>
  <c r="J21" i="2"/>
  <c r="J22" i="2"/>
  <c r="J23" i="2"/>
  <c r="J24" i="2"/>
  <c r="J25" i="2"/>
  <c r="J9" i="2"/>
  <c r="J172" i="2" l="1"/>
  <c r="J159" i="2"/>
  <c r="J171" i="2"/>
  <c r="J169" i="2" s="1"/>
  <c r="K108" i="2"/>
  <c r="J176" i="2"/>
  <c r="J220" i="2"/>
  <c r="J191" i="2"/>
  <c r="J206" i="2"/>
  <c r="H209" i="2" l="1"/>
  <c r="C212" i="2"/>
  <c r="C197" i="2"/>
  <c r="D215" i="2"/>
  <c r="D222" i="2"/>
  <c r="G222" i="2"/>
  <c r="D209" i="2"/>
  <c r="E212" i="2"/>
  <c r="D197" i="2"/>
  <c r="G212" i="2"/>
  <c r="C215" i="2"/>
  <c r="E214" i="2"/>
  <c r="H214" i="2"/>
  <c r="G209" i="2"/>
  <c r="F197" i="2"/>
  <c r="E209" i="2"/>
  <c r="H197" i="2"/>
  <c r="H215" i="2"/>
  <c r="C222" i="2"/>
  <c r="F222" i="2"/>
  <c r="C209" i="2"/>
  <c r="G214" i="2"/>
  <c r="F212" i="2"/>
  <c r="E197" i="2"/>
  <c r="D212" i="2"/>
  <c r="F215" i="2"/>
  <c r="E222" i="2"/>
  <c r="H222" i="2"/>
  <c r="G215" i="2"/>
  <c r="D214" i="2"/>
  <c r="G197" i="2"/>
  <c r="F209" i="2"/>
  <c r="H212" i="2"/>
  <c r="E215" i="2"/>
  <c r="F214" i="2"/>
  <c r="C214" i="2"/>
  <c r="I144" i="2"/>
  <c r="K144" i="2" s="1"/>
  <c r="I143" i="2"/>
  <c r="K143" i="2" s="1"/>
  <c r="I148" i="2"/>
  <c r="K148" i="2" s="1"/>
  <c r="I134" i="2"/>
  <c r="K134" i="2" s="1"/>
  <c r="I132" i="2"/>
  <c r="K132" i="2" s="1"/>
  <c r="I137" i="2"/>
  <c r="I96" i="2"/>
  <c r="I74" i="2"/>
  <c r="I81" i="2"/>
  <c r="I68" i="2"/>
  <c r="K68" i="2" s="1"/>
  <c r="I91" i="2"/>
  <c r="K91" i="2" s="1"/>
  <c r="I86" i="2"/>
  <c r="I85" i="2"/>
  <c r="I60" i="2"/>
  <c r="K60" i="2" s="1"/>
  <c r="I93" i="2"/>
  <c r="I84" i="2"/>
  <c r="I98" i="2"/>
  <c r="I79" i="2"/>
  <c r="I54" i="2"/>
  <c r="I87" i="2"/>
  <c r="I80" i="2"/>
  <c r="K80" i="2" s="1"/>
  <c r="I71" i="2"/>
  <c r="K71" i="2" s="1"/>
  <c r="I95" i="2"/>
  <c r="K95" i="2" s="1"/>
  <c r="I197" i="2" l="1"/>
  <c r="K197" i="2" s="1"/>
  <c r="I214" i="2"/>
  <c r="K214" i="2" s="1"/>
  <c r="I222" i="2"/>
  <c r="K222" i="2" s="1"/>
  <c r="I215" i="2"/>
  <c r="K215" i="2" s="1"/>
  <c r="I212" i="2"/>
  <c r="I209" i="2"/>
  <c r="K209" i="2" s="1"/>
  <c r="A102" i="2"/>
  <c r="H213" i="2" l="1"/>
  <c r="E213" i="2"/>
  <c r="F213" i="2"/>
  <c r="D213" i="2"/>
  <c r="C213" i="2"/>
  <c r="G213" i="2"/>
  <c r="I142" i="2"/>
  <c r="I213" i="2" l="1"/>
  <c r="I64" i="2"/>
  <c r="I17" i="2"/>
  <c r="K17" i="2" l="1"/>
  <c r="G208" i="2" l="1"/>
  <c r="H165" i="2"/>
  <c r="G165" i="2"/>
  <c r="G170" i="2"/>
  <c r="G167" i="2"/>
  <c r="G180" i="2"/>
  <c r="G175" i="2"/>
  <c r="H195" i="2"/>
  <c r="H163" i="2"/>
  <c r="G211" i="2"/>
  <c r="G166" i="2"/>
  <c r="H196" i="2"/>
  <c r="H160" i="2"/>
  <c r="G193" i="2"/>
  <c r="H193" i="2"/>
  <c r="G178" i="2"/>
  <c r="H210" i="2"/>
  <c r="H161" i="2"/>
  <c r="H170" i="2"/>
  <c r="H202" i="2"/>
  <c r="H164" i="2"/>
  <c r="G198" i="2"/>
  <c r="H158" i="2"/>
  <c r="H211" i="2"/>
  <c r="H201" i="2"/>
  <c r="G192" i="2"/>
  <c r="G199" i="2"/>
  <c r="G168" i="2"/>
  <c r="G195" i="2"/>
  <c r="H178" i="2"/>
  <c r="G200" i="2"/>
  <c r="H177" i="2"/>
  <c r="G194" i="2"/>
  <c r="H159" i="2"/>
  <c r="G173" i="2"/>
  <c r="G203" i="2"/>
  <c r="G221" i="2"/>
  <c r="G158" i="2"/>
  <c r="H203" i="2"/>
  <c r="H192" i="2"/>
  <c r="H208" i="2"/>
  <c r="G164" i="2"/>
  <c r="H198" i="2"/>
  <c r="H167" i="2"/>
  <c r="G159" i="2"/>
  <c r="G201" i="2"/>
  <c r="G207" i="2"/>
  <c r="H172" i="2"/>
  <c r="G210" i="2"/>
  <c r="H200" i="2"/>
  <c r="G174" i="2"/>
  <c r="H199" i="2"/>
  <c r="G172" i="2"/>
  <c r="H166" i="2"/>
  <c r="H175" i="2"/>
  <c r="H180" i="2"/>
  <c r="H221" i="2"/>
  <c r="G160" i="2"/>
  <c r="H179" i="2"/>
  <c r="G163" i="2"/>
  <c r="H194" i="2"/>
  <c r="H207" i="2"/>
  <c r="G177" i="2"/>
  <c r="H168" i="2"/>
  <c r="G202" i="2"/>
  <c r="G162" i="2"/>
  <c r="H162" i="2"/>
  <c r="H173" i="2"/>
  <c r="H174" i="2"/>
  <c r="G179" i="2"/>
  <c r="G196" i="2"/>
  <c r="G161" i="2"/>
  <c r="I90" i="2"/>
  <c r="D28" i="3"/>
  <c r="G206" i="2" l="1"/>
  <c r="A29" i="2"/>
  <c r="I92" i="2" l="1"/>
  <c r="A184" i="3" l="1"/>
  <c r="C181" i="3" l="1"/>
  <c r="D181" i="3"/>
  <c r="I62" i="2" l="1"/>
  <c r="F195" i="2" l="1"/>
  <c r="E195" i="2"/>
  <c r="C195" i="2"/>
  <c r="D195" i="2"/>
  <c r="I130" i="2"/>
  <c r="K130" i="2" s="1"/>
  <c r="I76" i="2"/>
  <c r="I195" i="2" l="1"/>
  <c r="K195" i="2" s="1"/>
  <c r="D199" i="2" l="1"/>
  <c r="F210" i="2"/>
  <c r="E210" i="2"/>
  <c r="C199" i="2"/>
  <c r="C210" i="2"/>
  <c r="F199" i="2"/>
  <c r="D210" i="2"/>
  <c r="E199" i="2"/>
  <c r="I133" i="2"/>
  <c r="I138" i="2"/>
  <c r="I88" i="2"/>
  <c r="I210" i="2" l="1"/>
  <c r="I199" i="2"/>
  <c r="I73" i="2" l="1"/>
  <c r="K73" i="2" s="1"/>
  <c r="I77" i="2"/>
  <c r="I78" i="2"/>
  <c r="I69" i="2"/>
  <c r="D196" i="2" l="1"/>
  <c r="E196" i="2"/>
  <c r="D202" i="2"/>
  <c r="F202" i="2"/>
  <c r="D198" i="2"/>
  <c r="F196" i="2"/>
  <c r="C196" i="2"/>
  <c r="E198" i="2"/>
  <c r="F198" i="2"/>
  <c r="C202" i="2"/>
  <c r="E202" i="2"/>
  <c r="C198" i="2"/>
  <c r="I131" i="2"/>
  <c r="I145" i="2"/>
  <c r="K145" i="2" s="1"/>
  <c r="I135" i="2"/>
  <c r="I198" i="2" l="1"/>
  <c r="K198" i="2" s="1"/>
  <c r="I202" i="2"/>
  <c r="K202" i="2" s="1"/>
  <c r="I196" i="2"/>
  <c r="K196" i="2" s="1"/>
  <c r="K135" i="2"/>
  <c r="K131" i="2"/>
  <c r="G99" i="2"/>
  <c r="I70" i="2"/>
  <c r="K70" i="2" s="1"/>
  <c r="I82" i="2"/>
  <c r="K82" i="2" s="1"/>
  <c r="I89" i="2"/>
  <c r="K89" i="2" s="1"/>
  <c r="I65" i="2"/>
  <c r="K65" i="2" s="1"/>
  <c r="H99" i="2"/>
  <c r="I21" i="2" l="1"/>
  <c r="I24" i="2"/>
  <c r="K24" i="2" s="1"/>
  <c r="K21" i="2" l="1"/>
  <c r="E167" i="2" l="1"/>
  <c r="E201" i="2"/>
  <c r="D203" i="2"/>
  <c r="F203" i="2"/>
  <c r="C167" i="2"/>
  <c r="C174" i="2"/>
  <c r="C203" i="2"/>
  <c r="F167" i="2"/>
  <c r="F174" i="2"/>
  <c r="C201" i="2"/>
  <c r="E168" i="2"/>
  <c r="D174" i="2"/>
  <c r="F200" i="2"/>
  <c r="C200" i="2"/>
  <c r="D200" i="2"/>
  <c r="D168" i="2"/>
  <c r="D201" i="2"/>
  <c r="E203" i="2"/>
  <c r="C168" i="2"/>
  <c r="F201" i="2"/>
  <c r="E200" i="2"/>
  <c r="E174" i="2"/>
  <c r="F168" i="2"/>
  <c r="I168" i="2" s="1"/>
  <c r="K168" i="2" s="1"/>
  <c r="D167" i="2"/>
  <c r="C99" i="2"/>
  <c r="I140" i="2"/>
  <c r="I23" i="2"/>
  <c r="K23" i="2" s="1"/>
  <c r="I97" i="2"/>
  <c r="K97" i="2" s="1"/>
  <c r="I63" i="2"/>
  <c r="K63" i="2" s="1"/>
  <c r="I43" i="2"/>
  <c r="K43" i="2" s="1"/>
  <c r="I83" i="2"/>
  <c r="K83" i="2" s="1"/>
  <c r="I147" i="2"/>
  <c r="K147" i="2" s="1"/>
  <c r="I129" i="2"/>
  <c r="K129" i="2" s="1"/>
  <c r="I146" i="2"/>
  <c r="I141" i="2"/>
  <c r="I117" i="2"/>
  <c r="K117" i="2" s="1"/>
  <c r="I40" i="2"/>
  <c r="K40" i="2" s="1"/>
  <c r="I94" i="2"/>
  <c r="K94" i="2" s="1"/>
  <c r="I46" i="2"/>
  <c r="K46" i="2" s="1"/>
  <c r="I200" i="2" l="1"/>
  <c r="K200" i="2" s="1"/>
  <c r="I167" i="2"/>
  <c r="K167" i="2" s="1"/>
  <c r="I174" i="2"/>
  <c r="K174" i="2" s="1"/>
  <c r="I201" i="2"/>
  <c r="K201" i="2" s="1"/>
  <c r="I203" i="2"/>
  <c r="K203" i="2" s="1"/>
  <c r="K146" i="2"/>
  <c r="K140" i="2"/>
  <c r="K141" i="2"/>
  <c r="I75" i="2" l="1"/>
  <c r="K75" i="2" s="1"/>
  <c r="E126" i="3" l="1"/>
  <c r="D251" i="3" l="1"/>
  <c r="G171" i="2" l="1"/>
  <c r="G169" i="2" s="1"/>
  <c r="H171" i="2"/>
  <c r="H169" i="2" s="1"/>
  <c r="H149" i="2"/>
  <c r="G149" i="2"/>
  <c r="I72" i="2" l="1"/>
  <c r="K72" i="2" s="1"/>
  <c r="I59" i="2" l="1"/>
  <c r="K59" i="2" s="1"/>
  <c r="C221" i="2" l="1"/>
  <c r="D211" i="2"/>
  <c r="E221" i="2"/>
  <c r="D193" i="2"/>
  <c r="F221" i="2"/>
  <c r="C211" i="2"/>
  <c r="D221" i="2"/>
  <c r="E211" i="2"/>
  <c r="E193" i="2"/>
  <c r="F193" i="2"/>
  <c r="C193" i="2"/>
  <c r="F211" i="2"/>
  <c r="I121" i="2"/>
  <c r="K121" i="2" s="1"/>
  <c r="I136" i="2"/>
  <c r="I123" i="2"/>
  <c r="I67" i="2"/>
  <c r="K67" i="2" s="1"/>
  <c r="I53" i="2"/>
  <c r="K53" i="2" s="1"/>
  <c r="I25" i="2"/>
  <c r="K25" i="2" s="1"/>
  <c r="I221" i="2" l="1"/>
  <c r="K221" i="2" s="1"/>
  <c r="I193" i="2"/>
  <c r="K193" i="2" s="1"/>
  <c r="I211" i="2"/>
  <c r="K211" i="2" s="1"/>
  <c r="K123" i="2"/>
  <c r="K136" i="2"/>
  <c r="F158" i="2" l="1"/>
  <c r="C160" i="2"/>
  <c r="E165" i="2"/>
  <c r="F192" i="2"/>
  <c r="F179" i="2"/>
  <c r="C208" i="2"/>
  <c r="F171" i="2"/>
  <c r="C194" i="2"/>
  <c r="D178" i="2"/>
  <c r="D161" i="2"/>
  <c r="C180" i="2"/>
  <c r="E192" i="2"/>
  <c r="F160" i="2"/>
  <c r="F177" i="2"/>
  <c r="C165" i="2"/>
  <c r="E166" i="2"/>
  <c r="D163" i="2"/>
  <c r="E175" i="2"/>
  <c r="C173" i="2"/>
  <c r="F208" i="2"/>
  <c r="D171" i="2"/>
  <c r="D173" i="2"/>
  <c r="E177" i="2"/>
  <c r="C161" i="2"/>
  <c r="F172" i="2"/>
  <c r="D177" i="2"/>
  <c r="I177" i="2" s="1"/>
  <c r="K177" i="2" s="1"/>
  <c r="D172" i="2"/>
  <c r="D165" i="2"/>
  <c r="E170" i="2"/>
  <c r="C177" i="2"/>
  <c r="C170" i="2"/>
  <c r="D175" i="2"/>
  <c r="F194" i="2"/>
  <c r="E163" i="2"/>
  <c r="C175" i="2"/>
  <c r="E172" i="2"/>
  <c r="F159" i="2"/>
  <c r="E164" i="2"/>
  <c r="D180" i="2"/>
  <c r="D207" i="2"/>
  <c r="E179" i="2"/>
  <c r="F164" i="2"/>
  <c r="E158" i="2"/>
  <c r="F178" i="2"/>
  <c r="E194" i="2"/>
  <c r="D158" i="2"/>
  <c r="C192" i="2"/>
  <c r="C178" i="2"/>
  <c r="E161" i="2"/>
  <c r="D164" i="2"/>
  <c r="F175" i="2"/>
  <c r="C163" i="2"/>
  <c r="F165" i="2"/>
  <c r="D160" i="2"/>
  <c r="F161" i="2"/>
  <c r="E208" i="2"/>
  <c r="C171" i="2"/>
  <c r="D162" i="2"/>
  <c r="F180" i="2"/>
  <c r="C172" i="2"/>
  <c r="C162" i="2"/>
  <c r="F166" i="2"/>
  <c r="F162" i="2"/>
  <c r="D192" i="2"/>
  <c r="I192" i="2" s="1"/>
  <c r="K192" i="2" s="1"/>
  <c r="E207" i="2"/>
  <c r="F207" i="2"/>
  <c r="D179" i="2"/>
  <c r="D170" i="2"/>
  <c r="E162" i="2"/>
  <c r="D166" i="2"/>
  <c r="C166" i="2"/>
  <c r="E159" i="2"/>
  <c r="F163" i="2"/>
  <c r="C207" i="2"/>
  <c r="C179" i="2"/>
  <c r="E160" i="2"/>
  <c r="F170" i="2"/>
  <c r="E173" i="2"/>
  <c r="C158" i="2"/>
  <c r="F173" i="2"/>
  <c r="E178" i="2"/>
  <c r="C159" i="2"/>
  <c r="E171" i="2"/>
  <c r="D194" i="2"/>
  <c r="D159" i="2"/>
  <c r="I159" i="2" s="1"/>
  <c r="K159" i="2" s="1"/>
  <c r="E180" i="2"/>
  <c r="C164" i="2"/>
  <c r="D208" i="2"/>
  <c r="I38" i="2"/>
  <c r="K38" i="2" s="1"/>
  <c r="I58" i="2"/>
  <c r="K58" i="2" s="1"/>
  <c r="I44" i="2"/>
  <c r="K44" i="2" s="1"/>
  <c r="I66" i="2"/>
  <c r="K66" i="2" s="1"/>
  <c r="I47" i="2"/>
  <c r="K47" i="2" s="1"/>
  <c r="I34" i="2"/>
  <c r="K34" i="2" s="1"/>
  <c r="I45" i="2"/>
  <c r="K45" i="2" s="1"/>
  <c r="I37" i="2"/>
  <c r="K37" i="2" s="1"/>
  <c r="I36" i="2"/>
  <c r="K36" i="2" s="1"/>
  <c r="I42" i="2"/>
  <c r="K42" i="2" s="1"/>
  <c r="I41" i="2"/>
  <c r="K41" i="2" s="1"/>
  <c r="I57" i="2"/>
  <c r="K57" i="2" s="1"/>
  <c r="I61" i="2"/>
  <c r="K61" i="2" s="1"/>
  <c r="I56" i="2"/>
  <c r="K56" i="2" s="1"/>
  <c r="I52" i="2"/>
  <c r="K52" i="2" s="1"/>
  <c r="I33" i="2"/>
  <c r="K33" i="2" s="1"/>
  <c r="I48" i="2"/>
  <c r="K48" i="2" s="1"/>
  <c r="I35" i="2"/>
  <c r="K35" i="2" s="1"/>
  <c r="I51" i="2"/>
  <c r="K51" i="2" s="1"/>
  <c r="I55" i="2"/>
  <c r="K55" i="2" s="1"/>
  <c r="I39" i="2"/>
  <c r="K39" i="2" s="1"/>
  <c r="I50" i="2"/>
  <c r="K50" i="2" s="1"/>
  <c r="I49" i="2"/>
  <c r="K49" i="2" s="1"/>
  <c r="I139" i="2"/>
  <c r="K139" i="2" s="1"/>
  <c r="I119" i="2"/>
  <c r="I118" i="2"/>
  <c r="I113" i="2"/>
  <c r="I127" i="2"/>
  <c r="K127" i="2" s="1"/>
  <c r="I115" i="2"/>
  <c r="I116" i="2"/>
  <c r="K116" i="2" s="1"/>
  <c r="I128" i="2"/>
  <c r="K128" i="2" s="1"/>
  <c r="I122" i="2"/>
  <c r="I126" i="2"/>
  <c r="I111" i="2"/>
  <c r="I106" i="2"/>
  <c r="I120" i="2"/>
  <c r="I109" i="2"/>
  <c r="K109" i="2" s="1"/>
  <c r="I110" i="2"/>
  <c r="K110" i="2" s="1"/>
  <c r="I105" i="2"/>
  <c r="I124" i="2"/>
  <c r="K124" i="2" s="1"/>
  <c r="I125" i="2"/>
  <c r="K125" i="2" s="1"/>
  <c r="I107" i="2"/>
  <c r="K107" i="2" s="1"/>
  <c r="I112" i="2"/>
  <c r="I114" i="2"/>
  <c r="I160" i="2" l="1"/>
  <c r="K160" i="2" s="1"/>
  <c r="I172" i="2"/>
  <c r="K172" i="2" s="1"/>
  <c r="I179" i="2"/>
  <c r="K179" i="2" s="1"/>
  <c r="I194" i="2"/>
  <c r="K194" i="2" s="1"/>
  <c r="F206" i="2"/>
  <c r="I208" i="2"/>
  <c r="K208" i="2" s="1"/>
  <c r="E169" i="2"/>
  <c r="C169" i="2"/>
  <c r="C206" i="2"/>
  <c r="I166" i="2"/>
  <c r="K166" i="2" s="1"/>
  <c r="I175" i="2"/>
  <c r="K175" i="2" s="1"/>
  <c r="I164" i="2"/>
  <c r="K164" i="2" s="1"/>
  <c r="E206" i="2"/>
  <c r="I163" i="2"/>
  <c r="K163" i="2" s="1"/>
  <c r="D206" i="2"/>
  <c r="I207" i="2"/>
  <c r="K207" i="2" s="1"/>
  <c r="I165" i="2"/>
  <c r="K165" i="2" s="1"/>
  <c r="I173" i="2"/>
  <c r="K173" i="2" s="1"/>
  <c r="I161" i="2"/>
  <c r="K161" i="2" s="1"/>
  <c r="I180" i="2"/>
  <c r="K180" i="2" s="1"/>
  <c r="I171" i="2"/>
  <c r="K171" i="2" s="1"/>
  <c r="D169" i="2"/>
  <c r="I178" i="2"/>
  <c r="K178" i="2" s="1"/>
  <c r="I170" i="2"/>
  <c r="K170" i="2" s="1"/>
  <c r="F169" i="2"/>
  <c r="I158" i="2"/>
  <c r="K158" i="2" s="1"/>
  <c r="K119" i="2"/>
  <c r="K122" i="2"/>
  <c r="K120" i="2"/>
  <c r="K106" i="2"/>
  <c r="K111" i="2"/>
  <c r="K115" i="2"/>
  <c r="K112" i="2"/>
  <c r="K118" i="2"/>
  <c r="K105" i="2"/>
  <c r="K126" i="2"/>
  <c r="K114" i="2"/>
  <c r="K113" i="2"/>
  <c r="I169" i="2" l="1"/>
  <c r="K169" i="2" s="1"/>
  <c r="I206" i="2"/>
  <c r="K206" i="2" s="1"/>
  <c r="H206" i="2"/>
  <c r="G26" i="2"/>
  <c r="E26" i="2"/>
  <c r="F26" i="2"/>
  <c r="H26" i="2"/>
  <c r="E13" i="1" s="1"/>
  <c r="C26" i="2"/>
  <c r="D26" i="2"/>
  <c r="E99" i="2"/>
  <c r="F99" i="2"/>
  <c r="I10" i="2"/>
  <c r="I19" i="2"/>
  <c r="I22" i="2"/>
  <c r="I16" i="2"/>
  <c r="I14" i="2"/>
  <c r="I20" i="2"/>
  <c r="I18" i="2"/>
  <c r="I15" i="2"/>
  <c r="I13" i="2"/>
  <c r="I9" i="2"/>
  <c r="K9" i="2" s="1"/>
  <c r="I12" i="2"/>
  <c r="I11" i="2"/>
  <c r="I32" i="2"/>
  <c r="D99" i="2"/>
  <c r="K11" i="2" l="1"/>
  <c r="K14" i="2"/>
  <c r="K18" i="2"/>
  <c r="K12" i="2"/>
  <c r="K16" i="2"/>
  <c r="K13" i="2"/>
  <c r="K10" i="2"/>
  <c r="K15" i="2"/>
  <c r="K19" i="2"/>
  <c r="K22" i="2"/>
  <c r="K20" i="2"/>
  <c r="K32" i="2"/>
  <c r="E17" i="1"/>
  <c r="I99" i="2"/>
  <c r="K99" i="2" s="1"/>
  <c r="I26" i="2"/>
  <c r="C251" i="3"/>
  <c r="A35" i="3"/>
  <c r="C28" i="3"/>
  <c r="F21" i="1"/>
  <c r="F20" i="1"/>
  <c r="F19" i="1"/>
  <c r="F9" i="1"/>
  <c r="K26" i="2" l="1"/>
  <c r="E15" i="1"/>
  <c r="C149" i="2"/>
  <c r="E12" i="1"/>
  <c r="E16" i="1"/>
  <c r="E11" i="1"/>
  <c r="E149" i="2"/>
  <c r="D149" i="2"/>
  <c r="F149" i="2"/>
  <c r="E10" i="1" l="1"/>
  <c r="F16" i="1"/>
  <c r="F15" i="1"/>
  <c r="F12" i="1"/>
  <c r="F11" i="1"/>
  <c r="I149" i="2"/>
  <c r="K149" i="2" s="1"/>
  <c r="F10" i="1" l="1"/>
  <c r="F17" i="1"/>
  <c r="F13" i="1"/>
  <c r="C157" i="2"/>
  <c r="C176" i="2"/>
  <c r="C191" i="2"/>
  <c r="C220" i="2"/>
  <c r="I162" i="2"/>
  <c r="K162" i="2" s="1"/>
  <c r="F157" i="2"/>
  <c r="D157" i="2"/>
  <c r="G157" i="2"/>
  <c r="H157" i="2"/>
  <c r="E157" i="2"/>
  <c r="I157" i="2" l="1"/>
  <c r="J157" i="2"/>
  <c r="J226" i="2" s="1"/>
  <c r="C226" i="2"/>
  <c r="D220" i="2"/>
  <c r="E220" i="2"/>
  <c r="G220" i="2"/>
  <c r="I220" i="2"/>
  <c r="K220" i="2" s="1"/>
  <c r="F220" i="2"/>
  <c r="H220" i="2"/>
  <c r="G191" i="2"/>
  <c r="D191" i="2"/>
  <c r="H191" i="2"/>
  <c r="F191" i="2"/>
  <c r="E191" i="2"/>
  <c r="I191" i="2"/>
  <c r="K191" i="2" s="1"/>
  <c r="K157" i="2" l="1"/>
  <c r="G176" i="2"/>
  <c r="G226" i="2" s="1"/>
  <c r="H176" i="2"/>
  <c r="H226" i="2" s="1"/>
  <c r="D176" i="2"/>
  <c r="D226" i="2" s="1"/>
  <c r="E176" i="2"/>
  <c r="E226" i="2" s="1"/>
  <c r="F176" i="2"/>
  <c r="F226" i="2" s="1"/>
  <c r="I176" i="2"/>
  <c r="K176" i="2" l="1"/>
  <c r="I226" i="2"/>
  <c r="K226" i="2" s="1"/>
</calcChain>
</file>

<file path=xl/sharedStrings.xml><?xml version="1.0" encoding="utf-8"?>
<sst xmlns="http://schemas.openxmlformats.org/spreadsheetml/2006/main" count="641" uniqueCount="324">
  <si>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</si>
  <si>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</si>
  <si>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</si>
  <si>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</si>
  <si>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</si>
  <si>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</si>
  <si>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</si>
  <si>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</si>
  <si>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</si>
  <si>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</si>
  <si>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</si>
  <si>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</si>
  <si>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</si>
  <si>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</si>
  <si>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</si>
  <si>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</si>
  <si>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</si>
  <si>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</si>
  <si>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</si>
  <si>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</si>
  <si>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</si>
  <si>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</si>
  <si>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</si>
  <si>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</si>
  <si>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</si>
  <si>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</si>
  <si>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</si>
  <si>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</si>
  <si>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</si>
  <si>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</si>
  <si>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</si>
  <si>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</si>
  <si>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</si>
  <si>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</si>
  <si>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</si>
  <si>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</si>
  <si>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</si>
  <si>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</si>
  <si>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</si>
  <si>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</si>
  <si>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</si>
  <si>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</si>
  <si>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</si>
  <si>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</si>
  <si>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</si>
  <si>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</si>
  <si>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</si>
  <si>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</si>
  <si>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</si>
  <si>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</si>
  <si>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</si>
  <si>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</si>
  <si>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</si>
  <si>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</si>
  <si>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</si>
  <si>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</si>
  <si>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</si>
  <si>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</si>
  <si>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</si>
  <si>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</si>
  <si>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</si>
  <si>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</si>
  <si>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</si>
  <si>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</si>
  <si>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</si>
  <si>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</si>
  <si>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</si>
  <si>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</si>
  <si>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</si>
  <si>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</si>
  <si>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</si>
  <si>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</si>
  <si>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</si>
  <si>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</si>
  <si>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</si>
  <si>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</si>
  <si>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</si>
  <si>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</si>
  <si>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</si>
  <si>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</si>
  <si>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</si>
  <si>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</si>
  <si>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</si>
  <si>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</si>
  <si>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</si>
  <si>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</si>
  <si>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</si>
  <si>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</si>
  <si>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</si>
  <si>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</si>
  <si>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</si>
  <si>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</si>
  <si>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</si>
  <si>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</si>
  <si>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</si>
  <si>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</si>
  <si>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</si>
  <si>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</si>
  <si>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</si>
  <si>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</si>
  <si>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</si>
  <si>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</si>
  <si>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</si>
  <si>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</si>
  <si>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</si>
  <si>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</si>
  <si>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</si>
  <si>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</si>
  <si>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</si>
  <si>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</si>
  <si>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</si>
  <si>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</si>
  <si>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</si>
  <si>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</si>
  <si>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</si>
  <si>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</si>
  <si>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</si>
  <si>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</si>
  <si>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</si>
  <si>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</si>
  <si>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</si>
  <si>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</si>
  <si>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</si>
  <si>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</si>
  <si>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</si>
  <si>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</si>
  <si>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</si>
  <si>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</si>
  <si>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</si>
  <si>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</si>
  <si>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</si>
  <si>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</si>
  <si>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</si>
  <si>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</si>
  <si>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</si>
  <si>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</si>
  <si>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</si>
  <si>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</si>
  <si>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</si>
  <si>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</si>
  <si>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</si>
  <si>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</si>
  <si>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</si>
  <si>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</si>
  <si>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</si>
  <si>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</si>
  <si>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</si>
  <si>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</si>
  <si>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</si>
  <si>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</si>
  <si>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</si>
  <si>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</si>
  <si>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</si>
  <si>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</si>
  <si>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</si>
  <si>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</si>
  <si>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</si>
  <si>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</si>
  <si>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</si>
  <si>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</si>
  <si>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</si>
  <si>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</si>
  <si>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</si>
  <si>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</si>
  <si>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</si>
  <si>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</si>
  <si>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</si>
  <si>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</si>
  <si>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</si>
  <si>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</si>
  <si>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</si>
  <si>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</si>
  <si>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</si>
  <si>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</si>
  <si>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</si>
  <si>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</si>
  <si>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</si>
  <si>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</si>
  <si>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</si>
  <si>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</si>
  <si>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</si>
  <si>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</si>
  <si>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</si>
  <si>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</si>
  <si>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</si>
  <si>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</si>
  <si>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</si>
  <si>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</si>
  <si>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</si>
  <si>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</si>
  <si>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</si>
  <si>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</si>
  <si>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</si>
  <si>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</si>
  <si>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</si>
  <si>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</si>
  <si>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</si>
  <si>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</si>
  <si>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</si>
  <si>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</si>
  <si>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</si>
  <si>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</si>
  <si>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</si>
  <si>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</si>
  <si>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</si>
  <si>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</si>
  <si>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</si>
  <si>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</si>
  <si>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</si>
  <si>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</si>
  <si>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</si>
  <si>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</si>
  <si>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</si>
  <si>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</si>
  <si>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</si>
  <si>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</si>
  <si>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</si>
  <si>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</si>
  <si>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</si>
  <si>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</si>
  <si>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</si>
  <si>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</si>
  <si>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</si>
  <si>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</si>
  <si>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</si>
  <si>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</si>
  <si>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</si>
  <si>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</si>
  <si>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</si>
  <si>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</si>
  <si>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</si>
  <si>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</si>
  <si>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</si>
  <si>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</si>
  <si>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</si>
  <si>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</si>
  <si>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</si>
  <si>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</si>
  <si>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</si>
  <si>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</si>
  <si>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</si>
  <si>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</si>
  <si>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</si>
  <si>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</si>
  <si>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</si>
  <si>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</si>
  <si>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</si>
  <si>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</si>
  <si>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</si>
  <si>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</si>
  <si>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</si>
  <si>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</si>
  <si>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</si>
  <si>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</si>
  <si>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</si>
  <si>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</si>
  <si>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</si>
  <si>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</si>
  <si>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</si>
  <si>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</si>
  <si>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</si>
  <si>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</si>
  <si>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</si>
  <si>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</si>
  <si>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</si>
  <si>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</si>
  <si>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</si>
  <si>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</si>
  <si>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</si>
  <si>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</si>
  <si>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</si>
  <si>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</si>
  <si>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</si>
  <si>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</si>
  <si>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</si>
  <si>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</si>
  <si>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</si>
  <si>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</si>
  <si>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</si>
  <si>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</si>
  <si>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</si>
  <si>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Guernsey</t>
  </si>
  <si>
    <t>Côte d'Ivoire</t>
  </si>
  <si>
    <t xml:space="preserve"> </t>
  </si>
  <si>
    <t>Qatar</t>
  </si>
  <si>
    <t>Liên hiệp Vương quốc Anh và Bắc Ireland</t>
  </si>
  <si>
    <t>Grenada</t>
  </si>
  <si>
    <t>Republic of Moldova</t>
  </si>
  <si>
    <t>*Số liệu tính từ 1/1 đến ngày 20 tháng báo cáo</t>
  </si>
  <si>
    <t>Honduras</t>
  </si>
  <si>
    <t>Luỹ kế đến 20/03/2023:</t>
  </si>
  <si>
    <t>Hà Nội, ngày 22 tháng 3 năm 2023</t>
  </si>
  <si>
    <t>03 tháng đầu năm 2023</t>
  </si>
  <si>
    <t>03 tháng đầu năm 2022</t>
  </si>
  <si>
    <t>BÁO CÁO NHANH ĐẦU TƯ NƯỚC NGOÀI 03 THÁNG ĐẦU NĂM 2023</t>
  </si>
  <si>
    <t>Tính từ 01/01/2023 đến 20/03/2023</t>
  </si>
  <si>
    <t>THU HÚT ĐẦU TƯ NƯỚC NGOÀI 03 THÁNG ĐẦU NĂM 2023 THEO NGÀNH</t>
  </si>
  <si>
    <t>(Lũy kế các dự án còn hiệu lực đến ngày 20/03/2023)</t>
  </si>
  <si>
    <t>So với cùng kỳ (%)</t>
  </si>
  <si>
    <t>Vanuatu</t>
  </si>
  <si>
    <t>Georgia</t>
  </si>
  <si>
    <t>3T/2022</t>
  </si>
  <si>
    <t>Số lượt dự án tăng vốn</t>
  </si>
  <si>
    <t>Vốn đăng ký tăng thêm 
(triệu USD)</t>
  </si>
  <si>
    <t>Giá trị góp vốn, mua cổ phần</t>
  </si>
  <si>
    <t>I</t>
  </si>
  <si>
    <t>Đồng bằng sông Hồng</t>
  </si>
  <si>
    <t>II</t>
  </si>
  <si>
    <t>Trung du và miền núi phía Bắc</t>
  </si>
  <si>
    <t>III</t>
  </si>
  <si>
    <t>Bắc Trung Bộ và duyên hải miền Trung</t>
  </si>
  <si>
    <t>IV</t>
  </si>
  <si>
    <t>Tây Nguyên</t>
  </si>
  <si>
    <t>V</t>
  </si>
  <si>
    <t>Đông Nam Bộ</t>
  </si>
  <si>
    <t>VI</t>
  </si>
  <si>
    <t>Đồng bằng sông Cửu Long</t>
  </si>
  <si>
    <t>ĐẦU TƯ TRỰC TIẾP NƯỚC NGOÀI TẠI VIỆT NAM THEO VÙNG</t>
  </si>
  <si>
    <t>VII</t>
  </si>
  <si>
    <t xml:space="preserve">143 quốc gia, vùng lãnh thổ có đầu tư tại Việt Nam với 36.881 dự án, tổng vốn đăng ký 444,1 tỷ USD. Hàn Quốc dẫn đầu, tiếp theo là Singapore, Nhật Bản, Đài Loan. </t>
  </si>
  <si>
    <t>THU HÚT ĐẦU TƯ NƯỚC NGOÀI 03 THÁNG ĐẦU NĂM 2023 THEO ĐỐI TÁC</t>
  </si>
  <si>
    <t>Vùng</t>
  </si>
  <si>
    <t>THU HÚT ĐẦU TƯ NƯỚC NGOÀI 03 THÁNG ĐẦU NĂM 2023 THEO VÙNG</t>
  </si>
  <si>
    <t>THU HÚT ĐẦU TƯ NƯỚC NGOÀI 03 THÁNG ĐẦU NĂM 2023 THEO ĐỊA PHƯƠNG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</si>
</sst>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 numFmtId="192" formatCode="_(* #,##0.0_);_(* \(#,##0.0\);_(* &quot;-&quot;??_);_(@_)"/>
  </numFmts>
  <fonts count="74">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
      <b/>
      <sz val="10"/>
      <color theme="1"/>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0" applyNumberFormat="0" applyAlignment="0" applyProtection="0">
      <alignment horizontal="left" vertical="center"/>
    </xf>
    <xf numFmtId="0" fontId="8" fillId="0" borderId="21">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2"/>
    <xf numFmtId="177" fontId="4" fillId="0" borderId="22"/>
    <xf numFmtId="177" fontId="4" fillId="0" borderId="22"/>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0" applyNumberFormat="0" applyAlignment="0" applyProtection="0"/>
    <xf numFmtId="0" fontId="52" fillId="10" borderId="31" applyNumberFormat="0" applyAlignment="0" applyProtection="0"/>
    <xf numFmtId="0" fontId="53" fillId="10" borderId="30" applyNumberFormat="0" applyAlignment="0" applyProtection="0"/>
    <xf numFmtId="0" fontId="54" fillId="0" borderId="32" applyNumberFormat="0" applyFill="0" applyAlignment="0" applyProtection="0"/>
    <xf numFmtId="0" fontId="55" fillId="11" borderId="3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5"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4" applyNumberFormat="0" applyFont="0" applyAlignment="0" applyProtection="0"/>
  </cellStyleXfs>
  <cellXfs count="198">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Font="1" applyFill="1" applyBorder="1"/>
    <xf numFmtId="167" fontId="9" fillId="4" borderId="5" xfId="5" applyNumberFormat="1" applyFont="1" applyFill="1" applyBorder="1" applyAlignment="1">
      <alignment horizontal="right" vertical="center" wrapText="1"/>
    </xf>
    <xf numFmtId="43" fontId="9" fillId="4" borderId="5" xfId="5" applyFont="1" applyFill="1" applyBorder="1" applyAlignment="1">
      <alignment horizontal="right" vertical="center" wrapText="1"/>
    </xf>
    <xf numFmtId="0" fontId="9" fillId="3" borderId="0" xfId="0" applyFont="1" applyFill="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0" fontId="34" fillId="0" borderId="5" xfId="0" applyFont="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Font="1"/>
    <xf numFmtId="167" fontId="65" fillId="0" borderId="0" xfId="1" applyNumberFormat="1" applyFont="1" applyAlignment="1">
      <alignment horizontal="right"/>
    </xf>
    <xf numFmtId="43" fontId="65" fillId="0" borderId="0" xfId="1" applyFont="1" applyAlignment="1">
      <alignment horizontal="right"/>
    </xf>
    <xf numFmtId="0" fontId="66" fillId="2" borderId="10" xfId="0" applyFont="1" applyFill="1" applyBorder="1" applyAlignment="1">
      <alignment horizontal="center" vertical="center" wrapText="1"/>
    </xf>
    <xf numFmtId="0" fontId="66" fillId="2" borderId="11" xfId="0" applyFont="1" applyFill="1" applyBorder="1" applyAlignment="1">
      <alignment horizontal="center" vertical="center" wrapText="1"/>
    </xf>
    <xf numFmtId="167" fontId="66" fillId="2" borderId="11" xfId="1" applyNumberFormat="1" applyFont="1" applyFill="1" applyBorder="1" applyAlignment="1">
      <alignment horizontal="center" vertical="center" wrapText="1"/>
    </xf>
    <xf numFmtId="43" fontId="66" fillId="2" borderId="11" xfId="1" applyFont="1" applyFill="1" applyBorder="1" applyAlignment="1">
      <alignment horizontal="center" vertical="center" wrapText="1"/>
    </xf>
    <xf numFmtId="0" fontId="66" fillId="2" borderId="0" xfId="0" applyFont="1" applyFill="1" applyAlignment="1">
      <alignment horizontal="center" vertical="center" wrapText="1"/>
    </xf>
    <xf numFmtId="0" fontId="64" fillId="0" borderId="13" xfId="0" applyFont="1" applyBorder="1" applyAlignment="1">
      <alignment vertical="center" wrapText="1"/>
    </xf>
    <xf numFmtId="0" fontId="64" fillId="0" borderId="14" xfId="0" applyFont="1" applyBorder="1" applyAlignment="1">
      <alignment vertical="center" wrapText="1"/>
    </xf>
    <xf numFmtId="167" fontId="64" fillId="0" borderId="14" xfId="1" applyNumberFormat="1" applyFont="1" applyBorder="1" applyAlignment="1">
      <alignment vertical="center"/>
    </xf>
    <xf numFmtId="43" fontId="64" fillId="0" borderId="14" xfId="1"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wrapText="1"/>
    </xf>
    <xf numFmtId="167" fontId="66" fillId="2" borderId="18" xfId="1" applyNumberFormat="1" applyFont="1" applyFill="1" applyBorder="1" applyAlignment="1">
      <alignment vertical="center"/>
    </xf>
    <xf numFmtId="43" fontId="66" fillId="2" borderId="18" xfId="1" applyFont="1" applyFill="1" applyBorder="1" applyAlignment="1">
      <alignment vertical="center"/>
    </xf>
    <xf numFmtId="0" fontId="66" fillId="2" borderId="0" xfId="0" applyFont="1" applyFill="1" applyAlignment="1">
      <alignment vertical="center"/>
    </xf>
    <xf numFmtId="0" fontId="66" fillId="0" borderId="0" xfId="0" applyFont="1" applyAlignment="1">
      <alignment horizontal="center" vertical="center"/>
    </xf>
    <xf numFmtId="167" fontId="66" fillId="0" borderId="0" xfId="1" applyNumberFormat="1" applyFont="1" applyFill="1" applyBorder="1" applyAlignment="1">
      <alignment vertical="center"/>
    </xf>
    <xf numFmtId="43" fontId="66" fillId="0" borderId="0" xfId="1" applyFont="1" applyFill="1" applyBorder="1" applyAlignment="1">
      <alignment vertical="center"/>
    </xf>
    <xf numFmtId="0" fontId="66" fillId="0" borderId="0" xfId="0" applyFont="1" applyAlignment="1">
      <alignment vertical="center"/>
    </xf>
    <xf numFmtId="0" fontId="64" fillId="0" borderId="0" xfId="0" applyFont="1" applyAlignment="1">
      <alignment horizontal="center"/>
    </xf>
    <xf numFmtId="0" fontId="64" fillId="0" borderId="13" xfId="0"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43" fontId="67" fillId="0" borderId="14" xfId="1" applyFont="1" applyBorder="1" applyAlignment="1">
      <alignment vertical="center"/>
    </xf>
    <xf numFmtId="167" fontId="66" fillId="4" borderId="18" xfId="1" applyNumberFormat="1" applyFont="1" applyFill="1" applyBorder="1" applyAlignment="1">
      <alignment vertical="center"/>
    </xf>
    <xf numFmtId="43" fontId="66" fillId="4" borderId="18" xfId="1" applyFont="1" applyFill="1" applyBorder="1" applyAlignment="1">
      <alignment vertic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Font="1" applyBorder="1" applyAlignment="1">
      <alignment horizontal="left"/>
    </xf>
    <xf numFmtId="0" fontId="62" fillId="0" borderId="5" xfId="0" applyFont="1" applyBorder="1"/>
    <xf numFmtId="0" fontId="62" fillId="0" borderId="5" xfId="0" applyFont="1" applyBorder="1" applyAlignment="1">
      <alignment horizontal="center"/>
    </xf>
    <xf numFmtId="3" fontId="62" fillId="0" borderId="5" xfId="0" applyNumberFormat="1" applyFont="1" applyBorder="1"/>
    <xf numFmtId="166" fontId="62" fillId="0" borderId="6" xfId="3" applyNumberFormat="1" applyFont="1" applyFill="1" applyBorder="1"/>
    <xf numFmtId="0" fontId="62" fillId="0" borderId="0" xfId="0" applyFont="1"/>
    <xf numFmtId="4" fontId="62" fillId="0" borderId="5" xfId="1" applyNumberFormat="1" applyFont="1" applyFill="1" applyBorder="1" applyAlignment="1">
      <alignment horizontal="right"/>
    </xf>
    <xf numFmtId="166" fontId="62" fillId="0" borderId="6" xfId="3" applyNumberFormat="1" applyFont="1" applyBorder="1"/>
    <xf numFmtId="0" fontId="62" fillId="0" borderId="36" xfId="0" applyFont="1" applyBorder="1" applyAlignment="1">
      <alignment horizontal="left"/>
    </xf>
    <xf numFmtId="0" fontId="62" fillId="0" borderId="26" xfId="0" applyFont="1" applyBorder="1"/>
    <xf numFmtId="0" fontId="62" fillId="0" borderId="26" xfId="0" applyFont="1" applyBorder="1" applyAlignment="1">
      <alignment horizontal="center"/>
    </xf>
    <xf numFmtId="3" fontId="62" fillId="0" borderId="26" xfId="0" applyNumberFormat="1" applyFont="1" applyBorder="1"/>
    <xf numFmtId="166" fontId="62" fillId="0" borderId="37" xfId="3" applyNumberFormat="1" applyFont="1" applyBorder="1"/>
    <xf numFmtId="0" fontId="62" fillId="0" borderId="7" xfId="0" applyFont="1" applyBorder="1" applyAlignment="1">
      <alignment horizontal="left"/>
    </xf>
    <xf numFmtId="0" fontId="62" fillId="0" borderId="8" xfId="0" applyFont="1" applyBorder="1"/>
    <xf numFmtId="0" fontId="62" fillId="0" borderId="8" xfId="0" applyFont="1" applyBorder="1" applyAlignment="1">
      <alignment horizontal="center"/>
    </xf>
    <xf numFmtId="166" fontId="62" fillId="0" borderId="9" xfId="3" applyNumberFormat="1" applyFont="1" applyFill="1" applyBorder="1"/>
    <xf numFmtId="0" fontId="62" fillId="0" borderId="0" xfId="0" applyFont="1" applyAlignment="1">
      <alignment horizontal="left"/>
    </xf>
    <xf numFmtId="0" fontId="62" fillId="0" borderId="0" xfId="0" applyFont="1" applyAlignment="1">
      <alignment horizontal="center"/>
    </xf>
    <xf numFmtId="3" fontId="62" fillId="0" borderId="0" xfId="0" applyNumberFormat="1" applyFont="1"/>
    <xf numFmtId="166" fontId="62" fillId="0" borderId="0" xfId="3" applyNumberFormat="1" applyFont="1" applyFill="1" applyBorder="1"/>
    <xf numFmtId="0" fontId="60" fillId="0" borderId="0" xfId="0" applyFont="1" applyAlignment="1">
      <alignment vertical="center"/>
    </xf>
    <xf numFmtId="0" fontId="69" fillId="0" borderId="0" xfId="0" applyFont="1"/>
    <xf numFmtId="167" fontId="70" fillId="0" borderId="0" xfId="4" applyNumberFormat="1" applyFont="1"/>
    <xf numFmtId="166" fontId="62" fillId="0" borderId="0" xfId="3" applyNumberFormat="1" applyFont="1"/>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6" fontId="60" fillId="0" borderId="0" xfId="3" applyNumberFormat="1" applyFont="1" applyAlignment="1"/>
    <xf numFmtId="165" fontId="61" fillId="0" borderId="0" xfId="0" applyNumberFormat="1" applyFo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64" fillId="0" borderId="16" xfId="1" applyFont="1" applyFill="1" applyBorder="1" applyAlignment="1">
      <alignment horizontal="left" vertical="center"/>
    </xf>
    <xf numFmtId="3" fontId="62" fillId="0" borderId="8" xfId="0" applyNumberFormat="1" applyFont="1" applyBorder="1"/>
    <xf numFmtId="168" fontId="64" fillId="0" borderId="14" xfId="1" applyNumberFormat="1" applyFont="1" applyBorder="1" applyAlignment="1">
      <alignment vertical="center"/>
    </xf>
    <xf numFmtId="43" fontId="66" fillId="2" borderId="39" xfId="1" applyFont="1" applyFill="1" applyBorder="1" applyAlignment="1">
      <alignment vertical="center"/>
    </xf>
    <xf numFmtId="192" fontId="65" fillId="0" borderId="0" xfId="1" applyNumberFormat="1" applyFont="1" applyAlignment="1">
      <alignment horizontal="right"/>
    </xf>
    <xf numFmtId="192" fontId="66" fillId="2" borderId="12" xfId="1" applyNumberFormat="1" applyFont="1" applyFill="1" applyBorder="1" applyAlignment="1">
      <alignment horizontal="center" vertical="center" wrapText="1"/>
    </xf>
    <xf numFmtId="192" fontId="64" fillId="0" borderId="15" xfId="1" applyNumberFormat="1" applyFont="1" applyBorder="1" applyAlignment="1">
      <alignment vertical="center"/>
    </xf>
    <xf numFmtId="192" fontId="66" fillId="2" borderId="19" xfId="1" applyNumberFormat="1" applyFont="1" applyFill="1" applyBorder="1" applyAlignment="1">
      <alignment vertical="center"/>
    </xf>
    <xf numFmtId="192" fontId="66" fillId="0" borderId="0" xfId="1" applyNumberFormat="1" applyFont="1" applyFill="1" applyBorder="1" applyAlignment="1">
      <alignment vertical="center"/>
    </xf>
    <xf numFmtId="192" fontId="64" fillId="0" borderId="0" xfId="1" applyNumberFormat="1" applyFont="1"/>
    <xf numFmtId="192" fontId="66" fillId="4" borderId="19" xfId="1" applyNumberFormat="1" applyFont="1" applyFill="1" applyBorder="1" applyAlignment="1">
      <alignment vertical="center"/>
    </xf>
    <xf numFmtId="3" fontId="64" fillId="0" borderId="0" xfId="0" applyNumberFormat="1" applyFont="1"/>
    <xf numFmtId="3" fontId="66" fillId="2" borderId="11" xfId="0" applyNumberFormat="1" applyFont="1" applyFill="1" applyBorder="1" applyAlignment="1">
      <alignment horizontal="center" vertical="center" wrapText="1"/>
    </xf>
    <xf numFmtId="0" fontId="66" fillId="0" borderId="13" xfId="0" applyFont="1" applyBorder="1" applyAlignment="1">
      <alignment horizontal="center" vertical="center"/>
    </xf>
    <xf numFmtId="0" fontId="66" fillId="0" borderId="14" xfId="0" applyFont="1" applyBorder="1" applyAlignment="1">
      <alignment vertical="center"/>
    </xf>
    <xf numFmtId="167" fontId="66" fillId="0" borderId="14" xfId="1" applyNumberFormat="1" applyFont="1" applyBorder="1" applyAlignment="1">
      <alignment vertical="center"/>
    </xf>
    <xf numFmtId="2" fontId="66" fillId="0" borderId="14" xfId="0" applyNumberFormat="1" applyFont="1" applyBorder="1" applyAlignment="1">
      <alignment vertical="center"/>
    </xf>
    <xf numFmtId="43" fontId="66" fillId="0" borderId="14" xfId="1" applyFont="1" applyBorder="1" applyAlignment="1">
      <alignment vertical="center"/>
    </xf>
    <xf numFmtId="0" fontId="64" fillId="0" borderId="14" xfId="0" applyFont="1" applyBorder="1" applyAlignment="1">
      <alignment horizontal="left" vertical="center"/>
    </xf>
    <xf numFmtId="0" fontId="64" fillId="0" borderId="14" xfId="0" applyFont="1" applyBorder="1" applyAlignment="1">
      <alignment vertical="center"/>
    </xf>
    <xf numFmtId="2" fontId="64" fillId="0" borderId="14" xfId="0" applyNumberFormat="1" applyFont="1" applyBorder="1" applyAlignment="1">
      <alignment vertical="center"/>
    </xf>
    <xf numFmtId="0" fontId="67" fillId="0" borderId="14" xfId="0" applyFont="1" applyBorder="1" applyAlignment="1">
      <alignment vertical="center"/>
    </xf>
    <xf numFmtId="0" fontId="64" fillId="0" borderId="40" xfId="0" applyFont="1" applyBorder="1" applyAlignment="1">
      <alignment horizontal="center" vertical="center"/>
    </xf>
    <xf numFmtId="0" fontId="64" fillId="0" borderId="16" xfId="0" applyFont="1" applyBorder="1" applyAlignment="1">
      <alignment vertical="center"/>
    </xf>
    <xf numFmtId="0" fontId="66" fillId="0" borderId="10" xfId="0" applyFont="1" applyBorder="1" applyAlignment="1">
      <alignment horizontal="center" vertical="center"/>
    </xf>
    <xf numFmtId="0" fontId="66" fillId="0" borderId="11" xfId="0" applyFont="1" applyBorder="1" applyAlignment="1">
      <alignment vertical="center"/>
    </xf>
    <xf numFmtId="2" fontId="66" fillId="0" borderId="11" xfId="0" applyNumberFormat="1" applyFont="1" applyBorder="1" applyAlignment="1">
      <alignment vertical="center"/>
    </xf>
    <xf numFmtId="43" fontId="66" fillId="0" borderId="11" xfId="1" applyFont="1" applyBorder="1" applyAlignment="1">
      <alignment vertical="center"/>
    </xf>
    <xf numFmtId="0" fontId="67" fillId="0" borderId="16" xfId="0" applyFont="1" applyBorder="1" applyAlignment="1">
      <alignment vertical="center"/>
    </xf>
    <xf numFmtId="43" fontId="64" fillId="0" borderId="38" xfId="1" applyFont="1" applyBorder="1" applyAlignment="1">
      <alignment vertical="center"/>
    </xf>
    <xf numFmtId="0" fontId="67" fillId="0" borderId="0" xfId="0" applyFont="1"/>
    <xf numFmtId="0" fontId="67" fillId="0" borderId="0" xfId="0" applyFont="1" applyAlignment="1">
      <alignment horizontal="center"/>
    </xf>
    <xf numFmtId="167" fontId="67" fillId="0" borderId="0" xfId="5" applyNumberFormat="1"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167" fontId="9" fillId="2" borderId="11" xfId="5"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3" borderId="14" xfId="0" applyFont="1" applyFill="1" applyBorder="1" applyAlignment="1">
      <alignment wrapText="1"/>
    </xf>
    <xf numFmtId="167" fontId="10" fillId="3" borderId="14" xfId="5" applyNumberFormat="1" applyFont="1" applyFill="1" applyBorder="1" applyAlignment="1">
      <alignment wrapText="1"/>
    </xf>
    <xf numFmtId="0" fontId="34" fillId="0" borderId="14" xfId="0" applyFont="1" applyBorder="1" applyAlignment="1">
      <alignment vertical="center"/>
    </xf>
    <xf numFmtId="0" fontId="10" fillId="3" borderId="18" xfId="0" applyFont="1" applyFill="1" applyBorder="1" applyAlignment="1">
      <alignment wrapText="1"/>
    </xf>
    <xf numFmtId="0" fontId="34" fillId="0" borderId="16" xfId="0" applyFont="1" applyBorder="1" applyAlignment="1">
      <alignment vertical="center"/>
    </xf>
    <xf numFmtId="0" fontId="9" fillId="0" borderId="11" xfId="0" applyFont="1" applyBorder="1" applyAlignment="1">
      <alignment vertical="center"/>
    </xf>
    <xf numFmtId="167" fontId="9" fillId="0" borderId="11" xfId="5" applyNumberFormat="1" applyFont="1" applyBorder="1" applyAlignment="1">
      <alignment vertical="center"/>
    </xf>
    <xf numFmtId="0" fontId="34" fillId="0" borderId="14" xfId="0" applyFont="1" applyBorder="1" applyAlignment="1">
      <alignment horizontal="left" vertical="center"/>
    </xf>
    <xf numFmtId="167" fontId="9" fillId="4" borderId="18" xfId="5" applyNumberFormat="1" applyFont="1" applyFill="1" applyBorder="1" applyAlignment="1">
      <alignment vertical="center"/>
    </xf>
    <xf numFmtId="43" fontId="10" fillId="3" borderId="15" xfId="5" applyFont="1" applyFill="1" applyBorder="1" applyAlignment="1">
      <alignment wrapText="1"/>
    </xf>
    <xf numFmtId="43" fontId="9" fillId="4" borderId="19" xfId="1" applyFont="1" applyFill="1" applyBorder="1" applyAlignment="1">
      <alignment vertical="center"/>
    </xf>
    <xf numFmtId="43" fontId="9" fillId="0" borderId="12" xfId="1" applyFont="1" applyBorder="1" applyAlignment="1">
      <alignment vertical="center"/>
    </xf>
    <xf numFmtId="192" fontId="66" fillId="0" borderId="12" xfId="0" applyNumberFormat="1" applyFont="1" applyBorder="1" applyAlignment="1">
      <alignment vertical="center"/>
    </xf>
    <xf numFmtId="192" fontId="64" fillId="0" borderId="0" xfId="0" applyNumberFormat="1" applyFont="1"/>
    <xf numFmtId="0" fontId="68" fillId="0" borderId="0" xfId="0" applyFont="1" applyAlignment="1">
      <alignment horizontal="center" vertical="center" wrapText="1" shrinkToFit="1"/>
    </xf>
    <xf numFmtId="0" fontId="72" fillId="0" borderId="0" xfId="0" applyFont="1" applyAlignment="1">
      <alignment horizontal="left" vertical="center" wrapText="1"/>
    </xf>
    <xf numFmtId="0" fontId="71" fillId="0" borderId="0" xfId="0" applyFont="1" applyAlignment="1">
      <alignment horizontal="center"/>
    </xf>
    <xf numFmtId="0" fontId="61" fillId="0" borderId="0" xfId="0" applyFont="1" applyAlignment="1">
      <alignment horizontal="center"/>
    </xf>
    <xf numFmtId="0" fontId="68" fillId="0" borderId="0" xfId="0" applyFont="1" applyAlignment="1">
      <alignment horizontal="center"/>
    </xf>
    <xf numFmtId="0" fontId="65" fillId="0" borderId="0" xfId="0" applyFont="1" applyAlignment="1">
      <alignment horizontal="center"/>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66" fillId="2" borderId="25"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17" xfId="0" applyFont="1" applyFill="1" applyBorder="1" applyAlignment="1">
      <alignment horizontal="center" vertical="center"/>
    </xf>
    <xf numFmtId="0" fontId="66" fillId="2" borderId="18" xfId="0" applyFont="1" applyFill="1" applyBorder="1" applyAlignment="1">
      <alignment horizontal="center" vertical="center"/>
    </xf>
    <xf numFmtId="0" fontId="9" fillId="0" borderId="0" xfId="0" applyFont="1" applyAlignment="1">
      <alignment horizont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Font="1" applyFill="1" applyAlignment="1">
      <alignment horizontal="center" vertical="center"/>
    </xf>
    <xf numFmtId="0" fontId="12" fillId="3" borderId="0" xfId="0" applyFont="1" applyFill="1" applyAlignment="1">
      <alignment horizontal="center"/>
    </xf>
    <xf numFmtId="192" fontId="73" fillId="0" borderId="15" xfId="1" applyNumberFormat="1" applyFont="1" applyBorder="1" applyAlignment="1">
      <alignment vertical="center"/>
    </xf>
    <xf numFmtId="192" fontId="73" fillId="0" borderId="12" xfId="1" applyNumberFormat="1" applyFont="1" applyBorder="1" applyAlignment="1">
      <alignment vertical="center"/>
    </xf>
    <xf numFmtId="43" fontId="66" fillId="0" borderId="14" xfId="1" applyNumberFormat="1" applyFont="1" applyBorder="1" applyAlignment="1">
      <alignment vertical="center"/>
    </xf>
    <xf numFmtId="167" fontId="10" fillId="3" borderId="16" xfId="5" applyNumberFormat="1" applyFont="1" applyFill="1" applyBorder="1" applyAlignment="1">
      <alignment wrapText="1"/>
    </xf>
    <xf numFmtId="43" fontId="10" fillId="3" borderId="41" xfId="5" applyFont="1" applyFill="1" applyBorder="1" applyAlignment="1">
      <alignment wrapText="1"/>
    </xf>
    <xf numFmtId="0" fontId="34" fillId="0" borderId="13" xfId="0" applyFont="1" applyBorder="1" applyAlignment="1">
      <alignment horizontal="center" vertical="center"/>
    </xf>
    <xf numFmtId="0" fontId="34" fillId="0" borderId="40" xfId="0" applyFont="1" applyBorder="1" applyAlignment="1">
      <alignment horizontal="center" vertical="center"/>
    </xf>
    <xf numFmtId="0" fontId="9" fillId="0" borderId="10" xfId="0" applyFont="1" applyBorder="1" applyAlignment="1">
      <alignment horizontal="center" vertical="center"/>
    </xf>
    <xf numFmtId="0" fontId="10" fillId="3" borderId="13" xfId="0" applyFont="1" applyFill="1" applyBorder="1" applyAlignment="1">
      <alignment horizontal="center" wrapText="1"/>
    </xf>
    <xf numFmtId="0" fontId="10" fillId="3" borderId="17" xfId="0" applyFont="1" applyFill="1" applyBorder="1" applyAlignment="1">
      <alignment horizontal="center" wrapText="1"/>
    </xf>
    <xf numFmtId="43" fontId="64" fillId="0" borderId="16" xfId="1" applyFont="1" applyBorder="1" applyAlignment="1">
      <alignment horizontal="left" vertical="center" wrapText="1"/>
    </xf>
    <xf numFmtId="0" fontId="64" fillId="0" borderId="16" xfId="0" applyFont="1" applyBorder="1" applyAlignment="1">
      <alignment horizontal="left"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left" vertical="center" wrapText="1"/>
    </xf>
    <xf numFmtId="0" fontId="66" fillId="0" borderId="11" xfId="0" applyFont="1" applyFill="1" applyBorder="1" applyAlignment="1">
      <alignment vertical="center"/>
    </xf>
    <xf numFmtId="2" fontId="66" fillId="0" borderId="11" xfId="0" applyNumberFormat="1" applyFont="1" applyFill="1" applyBorder="1" applyAlignment="1">
      <alignment vertical="center"/>
    </xf>
    <xf numFmtId="192" fontId="73" fillId="0" borderId="12" xfId="1" applyNumberFormat="1" applyFont="1" applyFill="1" applyBorder="1" applyAlignment="1">
      <alignment vertical="center"/>
    </xf>
    <xf numFmtId="0" fontId="64" fillId="0" borderId="0" xfId="0" applyFont="1" applyFill="1"/>
    <xf numFmtId="0" fontId="9" fillId="0" borderId="10" xfId="0" applyFont="1" applyFill="1" applyBorder="1" applyAlignment="1">
      <alignment horizontal="center" vertical="center" wrapText="1"/>
    </xf>
    <xf numFmtId="0" fontId="9" fillId="0" borderId="11" xfId="0" applyFont="1" applyFill="1" applyBorder="1" applyAlignment="1">
      <alignment horizontal="left" vertical="center" wrapText="1"/>
    </xf>
    <xf numFmtId="167" fontId="9" fillId="0" borderId="11" xfId="5" applyNumberFormat="1" applyFont="1" applyFill="1" applyBorder="1" applyAlignment="1">
      <alignment vertical="center"/>
    </xf>
    <xf numFmtId="43" fontId="9" fillId="0" borderId="12" xfId="1" applyFont="1" applyFill="1" applyBorder="1" applyAlignment="1">
      <alignment vertical="center"/>
    </xf>
    <xf numFmtId="0" fontId="10" fillId="0" borderId="0" xfId="0" applyFont="1" applyFill="1"/>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8000000}"/>
    <cellStyle name="Comma 2 2" xfId="38" xr:uid="{00000000-0005-0000-0000-000039000000}"/>
    <cellStyle name="Comma 2 2 2" xfId="39" xr:uid="{00000000-0005-0000-0000-00003A000000}"/>
    <cellStyle name="Comma 2 2 3" xfId="4" xr:uid="{00000000-0005-0000-0000-00003B000000}"/>
    <cellStyle name="Comma 2 2 3 2" xfId="40" xr:uid="{00000000-0005-0000-0000-00003C000000}"/>
    <cellStyle name="Comma 2 2 4" xfId="41" xr:uid="{00000000-0005-0000-0000-00003D000000}"/>
    <cellStyle name="Comma 2 3" xfId="42" xr:uid="{00000000-0005-0000-0000-00003E000000}"/>
    <cellStyle name="Comma 2 4" xfId="43" xr:uid="{00000000-0005-0000-0000-00003F000000}"/>
    <cellStyle name="Comma 2 5" xfId="44" xr:uid="{00000000-0005-0000-0000-000040000000}"/>
    <cellStyle name="Comma 3" xfId="45" xr:uid="{00000000-0005-0000-0000-000041000000}"/>
    <cellStyle name="Comma 3 2" xfId="46" xr:uid="{00000000-0005-0000-0000-000042000000}"/>
    <cellStyle name="Comma 3 3" xfId="47" xr:uid="{00000000-0005-0000-0000-000043000000}"/>
    <cellStyle name="Comma 3 4" xfId="48" xr:uid="{00000000-0005-0000-0000-000044000000}"/>
    <cellStyle name="Comma 4" xfId="5" xr:uid="{00000000-0005-0000-0000-000045000000}"/>
    <cellStyle name="Comma 4 2" xfId="49" xr:uid="{00000000-0005-0000-0000-000046000000}"/>
    <cellStyle name="Comma 5" xfId="36" xr:uid="{00000000-0005-0000-0000-000047000000}"/>
    <cellStyle name="Comma 6" xfId="204" xr:uid="{00000000-0005-0000-0000-000048000000}"/>
    <cellStyle name="Comma0" xfId="50" xr:uid="{00000000-0005-0000-0000-000049000000}"/>
    <cellStyle name="Currency0" xfId="51" xr:uid="{00000000-0005-0000-0000-00004A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25">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0FDI/Nam%202022/FDI%20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3"/>
      <sheetName val="Thang 3 2022"/>
      <sheetName val="Luy ke T3 2022"/>
    </sheetNames>
    <sheetDataSet>
      <sheetData sheetId="0"/>
      <sheetData sheetId="1">
        <row r="9">
          <cell r="B9" t="str">
            <v>Công nghiệp chế biến, chế tạo</v>
          </cell>
          <cell r="C9">
            <v>84</v>
          </cell>
          <cell r="D9">
            <v>2190.35962806</v>
          </cell>
          <cell r="E9">
            <v>150</v>
          </cell>
          <cell r="F9">
            <v>2809.2748022187502</v>
          </cell>
          <cell r="G9">
            <v>107</v>
          </cell>
          <cell r="H9">
            <v>300.61468360999999</v>
          </cell>
          <cell r="I9">
            <v>5300.2491138887499</v>
          </cell>
        </row>
        <row r="10">
          <cell r="B10" t="str">
            <v>Hoạt động kinh doanh bất động sản</v>
          </cell>
          <cell r="C10">
            <v>17</v>
          </cell>
          <cell r="D10">
            <v>599.86943699999995</v>
          </cell>
          <cell r="E10">
            <v>14</v>
          </cell>
          <cell r="F10">
            <v>1107.1933630000001</v>
          </cell>
          <cell r="G10">
            <v>37</v>
          </cell>
          <cell r="H10">
            <v>992.85286788999997</v>
          </cell>
          <cell r="I10">
            <v>2699.9156678899999</v>
          </cell>
        </row>
        <row r="11">
          <cell r="B11" t="str">
            <v>Hoạt động chuyên môn, khoa học công nghệ</v>
          </cell>
          <cell r="C11">
            <v>51</v>
          </cell>
          <cell r="D11">
            <v>16.917314570000002</v>
          </cell>
          <cell r="E11">
            <v>15</v>
          </cell>
          <cell r="F11">
            <v>2.7736689999999999</v>
          </cell>
          <cell r="G11">
            <v>135</v>
          </cell>
          <cell r="H11">
            <v>180.74057095000003</v>
          </cell>
          <cell r="I11">
            <v>200.43155452000002</v>
          </cell>
        </row>
        <row r="12">
          <cell r="B12" t="str">
            <v>Sản xuất, phân phối điện, khí, nước, điều hòa</v>
          </cell>
          <cell r="C12">
            <v>3</v>
          </cell>
          <cell r="D12">
            <v>91.157991999999993</v>
          </cell>
          <cell r="E12">
            <v>2</v>
          </cell>
          <cell r="F12">
            <v>92.429216999999994</v>
          </cell>
          <cell r="G12">
            <v>3</v>
          </cell>
          <cell r="H12">
            <v>11.048281880000001</v>
          </cell>
          <cell r="I12">
            <v>194.63549087999996</v>
          </cell>
        </row>
        <row r="13">
          <cell r="B13" t="str">
            <v>Bán buôn và bán lẻ; sửa chữa ô tô, mô tô, xe máy</v>
          </cell>
          <cell r="C13">
            <v>89</v>
          </cell>
          <cell r="D13">
            <v>49.058380989999996</v>
          </cell>
          <cell r="E13">
            <v>24</v>
          </cell>
          <cell r="F13">
            <v>5.9094141503906252</v>
          </cell>
          <cell r="G13">
            <v>267</v>
          </cell>
          <cell r="H13">
            <v>80.735879439999991</v>
          </cell>
          <cell r="I13">
            <v>135.70367458039061</v>
          </cell>
        </row>
        <row r="14">
          <cell r="B14" t="str">
            <v>Xây dựng</v>
          </cell>
          <cell r="C14">
            <v>7</v>
          </cell>
          <cell r="D14">
            <v>89.472328000000005</v>
          </cell>
          <cell r="E14">
            <v>4</v>
          </cell>
          <cell r="F14">
            <v>15.309078</v>
          </cell>
          <cell r="G14">
            <v>11</v>
          </cell>
          <cell r="H14">
            <v>12.094396529999999</v>
          </cell>
          <cell r="I14">
            <v>116.87580253</v>
          </cell>
        </row>
        <row r="15">
          <cell r="B15" t="str">
            <v>Vận tải kho bãi</v>
          </cell>
          <cell r="C15">
            <v>11</v>
          </cell>
          <cell r="D15">
            <v>99.655720000000002</v>
          </cell>
          <cell r="E15">
            <v>2</v>
          </cell>
          <cell r="F15">
            <v>5</v>
          </cell>
          <cell r="G15">
            <v>30</v>
          </cell>
          <cell r="H15">
            <v>5.3561560000000004</v>
          </cell>
          <cell r="I15">
            <v>110.011876</v>
          </cell>
        </row>
        <row r="16">
          <cell r="B16" t="str">
            <v>Thông tin và truyền thông</v>
          </cell>
          <cell r="C16">
            <v>40</v>
          </cell>
          <cell r="D16">
            <v>34.421410829999999</v>
          </cell>
          <cell r="E16">
            <v>4</v>
          </cell>
          <cell r="F16">
            <v>12.574999999999999</v>
          </cell>
          <cell r="G16">
            <v>57</v>
          </cell>
          <cell r="H16">
            <v>19.174126560000001</v>
          </cell>
          <cell r="I16">
            <v>66.170537390000007</v>
          </cell>
        </row>
        <row r="17">
          <cell r="B17" t="str">
            <v>Hoạt động tài chính, ngân hàng và bảo hiểm</v>
          </cell>
          <cell r="C17">
            <v>1</v>
          </cell>
          <cell r="D17">
            <v>22.045856000000001</v>
          </cell>
          <cell r="E17">
            <v>0</v>
          </cell>
          <cell r="F17">
            <v>0</v>
          </cell>
          <cell r="G17">
            <v>3</v>
          </cell>
          <cell r="H17">
            <v>1.1005929999999999</v>
          </cell>
          <cell r="I17">
            <v>23.146449</v>
          </cell>
        </row>
        <row r="18">
          <cell r="B18" t="str">
            <v>Nông nghiêp, lâm nghiệp và thủy sản</v>
          </cell>
          <cell r="C18">
            <v>4</v>
          </cell>
          <cell r="D18">
            <v>11.366125600000002</v>
          </cell>
          <cell r="E18">
            <v>1</v>
          </cell>
          <cell r="F18">
            <v>3.363772</v>
          </cell>
          <cell r="G18">
            <v>1</v>
          </cell>
          <cell r="H18">
            <v>0.15888457</v>
          </cell>
          <cell r="I18">
            <v>14.888782170000001</v>
          </cell>
        </row>
        <row r="19">
          <cell r="B19" t="str">
            <v>Dịch vụ lưu trú và ăn uống</v>
          </cell>
          <cell r="C19">
            <v>4</v>
          </cell>
          <cell r="D19">
            <v>0.872031</v>
          </cell>
          <cell r="E19">
            <v>1</v>
          </cell>
          <cell r="F19">
            <v>0.13181799999999999</v>
          </cell>
          <cell r="G19">
            <v>56</v>
          </cell>
          <cell r="H19">
            <v>12.926046830000001</v>
          </cell>
          <cell r="I19">
            <v>13.929895830000001</v>
          </cell>
        </row>
        <row r="20">
          <cell r="B20" t="str">
            <v>Hoạt động hành chính và dịch vụ hỗ trợ</v>
          </cell>
          <cell r="C20">
            <v>5</v>
          </cell>
          <cell r="D20">
            <v>0.79893999999999998</v>
          </cell>
          <cell r="E20">
            <v>7</v>
          </cell>
          <cell r="F20">
            <v>5.8624989999999997</v>
          </cell>
          <cell r="G20">
            <v>11</v>
          </cell>
          <cell r="H20">
            <v>3.1532551</v>
          </cell>
          <cell r="I20">
            <v>9.8146941000000005</v>
          </cell>
        </row>
        <row r="21">
          <cell r="B21" t="str">
            <v>Cấp nước và xử lý chất thải</v>
          </cell>
          <cell r="C21">
            <v>1</v>
          </cell>
          <cell r="D21">
            <v>0.45300000000000001</v>
          </cell>
          <cell r="E21">
            <v>0</v>
          </cell>
          <cell r="F21">
            <v>0</v>
          </cell>
          <cell r="G21">
            <v>4</v>
          </cell>
          <cell r="H21">
            <v>7.8179762799999999</v>
          </cell>
          <cell r="I21">
            <v>8.2709762799999993</v>
          </cell>
        </row>
        <row r="22">
          <cell r="B22" t="str">
            <v>Giáo dục và đào tạo</v>
          </cell>
          <cell r="C22">
            <v>3</v>
          </cell>
          <cell r="D22">
            <v>4.3869999999999996</v>
          </cell>
          <cell r="E22">
            <v>2</v>
          </cell>
          <cell r="F22">
            <v>2.0618650000000001</v>
          </cell>
          <cell r="G22">
            <v>7</v>
          </cell>
          <cell r="H22">
            <v>1.6506878399999998</v>
          </cell>
          <cell r="I22">
            <v>8.0995528399999994</v>
          </cell>
        </row>
        <row r="23">
          <cell r="B23" t="str">
            <v>Y tế và hoạt động trợ giúp xã hội</v>
          </cell>
          <cell r="C23">
            <v>0</v>
          </cell>
          <cell r="D23">
            <v>0</v>
          </cell>
          <cell r="E23">
            <v>2</v>
          </cell>
          <cell r="F23">
            <v>1.453338</v>
          </cell>
          <cell r="G23">
            <v>1</v>
          </cell>
          <cell r="H23">
            <v>1.125</v>
          </cell>
          <cell r="I23">
            <v>2.578338</v>
          </cell>
        </row>
        <row r="24">
          <cell r="B24" t="str">
            <v>Khai khoáng</v>
          </cell>
          <cell r="C24">
            <v>1</v>
          </cell>
          <cell r="D24">
            <v>1.9771529999999999</v>
          </cell>
          <cell r="E24">
            <v>0</v>
          </cell>
          <cell r="F24">
            <v>0</v>
          </cell>
          <cell r="G24">
            <v>0</v>
          </cell>
          <cell r="H24">
            <v>0</v>
          </cell>
          <cell r="I24">
            <v>1.9771529999999999</v>
          </cell>
        </row>
        <row r="25">
          <cell r="B25" t="str">
            <v>Hoạt động dịch vụ khác</v>
          </cell>
          <cell r="C25">
            <v>1</v>
          </cell>
          <cell r="D25">
            <v>0.1</v>
          </cell>
          <cell r="E25">
            <v>0</v>
          </cell>
          <cell r="F25">
            <v>0</v>
          </cell>
          <cell r="G25">
            <v>2</v>
          </cell>
          <cell r="H25">
            <v>0.43395903000000002</v>
          </cell>
          <cell r="I25">
            <v>0.53395903</v>
          </cell>
        </row>
        <row r="26">
          <cell r="B26" t="str">
            <v>Nghệ thuật, vui chơi và giải trí</v>
          </cell>
          <cell r="C26">
            <v>0</v>
          </cell>
          <cell r="D26">
            <v>0</v>
          </cell>
          <cell r="E26">
            <v>0</v>
          </cell>
          <cell r="F26">
            <v>0</v>
          </cell>
          <cell r="G26">
            <v>2</v>
          </cell>
          <cell r="H26">
            <v>0.16913043</v>
          </cell>
          <cell r="I26">
            <v>0.16913043</v>
          </cell>
        </row>
        <row r="27">
          <cell r="I27">
            <v>8907.4026483591388</v>
          </cell>
        </row>
        <row r="33">
          <cell r="B33" t="str">
            <v>Singapore</v>
          </cell>
          <cell r="C33">
            <v>40</v>
          </cell>
          <cell r="D33">
            <v>626.59385095000005</v>
          </cell>
          <cell r="E33">
            <v>18</v>
          </cell>
          <cell r="F33">
            <v>1173.3767190000001</v>
          </cell>
          <cell r="G33">
            <v>80</v>
          </cell>
          <cell r="H33">
            <v>489.41550593000005</v>
          </cell>
          <cell r="I33">
            <v>2289.3860758800001</v>
          </cell>
        </row>
        <row r="34">
          <cell r="B34" t="str">
            <v>Hàn Quốc</v>
          </cell>
          <cell r="C34">
            <v>58</v>
          </cell>
          <cell r="D34">
            <v>83.443688909999992</v>
          </cell>
          <cell r="E34">
            <v>79</v>
          </cell>
          <cell r="F34">
            <v>1366.664532203125</v>
          </cell>
          <cell r="G34">
            <v>277</v>
          </cell>
          <cell r="H34">
            <v>156.70821332000003</v>
          </cell>
          <cell r="I34">
            <v>1606.8164344331249</v>
          </cell>
        </row>
        <row r="35">
          <cell r="B35" t="str">
            <v>Đan Mạch</v>
          </cell>
          <cell r="C35">
            <v>2</v>
          </cell>
          <cell r="D35">
            <v>1319.891562</v>
          </cell>
          <cell r="E35">
            <v>0</v>
          </cell>
          <cell r="F35">
            <v>0</v>
          </cell>
          <cell r="G35">
            <v>1</v>
          </cell>
          <cell r="H35">
            <v>6.4999999999999997E-3</v>
          </cell>
          <cell r="I35">
            <v>1319.898062</v>
          </cell>
        </row>
        <row r="36">
          <cell r="B36" t="str">
            <v>Trung Quốc</v>
          </cell>
          <cell r="C36">
            <v>48</v>
          </cell>
          <cell r="D36">
            <v>379.51646469000002</v>
          </cell>
          <cell r="E36">
            <v>25</v>
          </cell>
          <cell r="F36">
            <v>482.13392499999998</v>
          </cell>
          <cell r="G36">
            <v>54</v>
          </cell>
          <cell r="H36">
            <v>32.221484499999995</v>
          </cell>
          <cell r="I36">
            <v>893.87187418999997</v>
          </cell>
        </row>
        <row r="37">
          <cell r="B37" t="str">
            <v>Hà Lan</v>
          </cell>
          <cell r="C37">
            <v>3</v>
          </cell>
          <cell r="D37">
            <v>0.14199999999999999</v>
          </cell>
          <cell r="E37">
            <v>1</v>
          </cell>
          <cell r="F37">
            <v>18.667999999999999</v>
          </cell>
          <cell r="G37">
            <v>4</v>
          </cell>
          <cell r="H37">
            <v>608.40964113999996</v>
          </cell>
          <cell r="I37">
            <v>627.21964113999991</v>
          </cell>
        </row>
        <row r="38">
          <cell r="B38" t="str">
            <v>Nhật Bản</v>
          </cell>
          <cell r="C38">
            <v>33</v>
          </cell>
          <cell r="D38">
            <v>166.3437965</v>
          </cell>
          <cell r="E38">
            <v>31</v>
          </cell>
          <cell r="F38">
            <v>374.88340599999998</v>
          </cell>
          <cell r="G38">
            <v>44</v>
          </cell>
          <cell r="H38">
            <v>51.173158280000003</v>
          </cell>
          <cell r="I38">
            <v>592.40036078000003</v>
          </cell>
        </row>
        <row r="39">
          <cell r="B39" t="str">
            <v>Hồng Kông</v>
          </cell>
          <cell r="C39">
            <v>21</v>
          </cell>
          <cell r="D39">
            <v>191.65953200000001</v>
          </cell>
          <cell r="E39">
            <v>22</v>
          </cell>
          <cell r="F39">
            <v>379.80566662500001</v>
          </cell>
          <cell r="G39">
            <v>10</v>
          </cell>
          <cell r="H39">
            <v>10.226037400000001</v>
          </cell>
          <cell r="I39">
            <v>581.69123602500008</v>
          </cell>
        </row>
        <row r="40">
          <cell r="B40" t="str">
            <v>Đài Loan</v>
          </cell>
          <cell r="C40">
            <v>18</v>
          </cell>
          <cell r="D40">
            <v>219.85789299999999</v>
          </cell>
          <cell r="E40">
            <v>12</v>
          </cell>
          <cell r="F40">
            <v>78.838870374999999</v>
          </cell>
          <cell r="G40">
            <v>37</v>
          </cell>
          <cell r="H40">
            <v>25.008537610000005</v>
          </cell>
          <cell r="I40">
            <v>323.70530098500001</v>
          </cell>
        </row>
        <row r="41">
          <cell r="B41" t="str">
            <v>Thái Lan</v>
          </cell>
          <cell r="C41">
            <v>8</v>
          </cell>
          <cell r="D41">
            <v>16.056325600000001</v>
          </cell>
          <cell r="E41">
            <v>2</v>
          </cell>
          <cell r="F41">
            <v>1.29495</v>
          </cell>
          <cell r="G41">
            <v>9</v>
          </cell>
          <cell r="H41">
            <v>130.23133994</v>
          </cell>
          <cell r="I41">
            <v>147.58261554000001</v>
          </cell>
        </row>
        <row r="42">
          <cell r="B42" t="str">
            <v>Hoa Kỳ</v>
          </cell>
          <cell r="C42">
            <v>18</v>
          </cell>
          <cell r="D42">
            <v>97.169403000000003</v>
          </cell>
          <cell r="E42">
            <v>6</v>
          </cell>
          <cell r="F42">
            <v>21.636377218749999</v>
          </cell>
          <cell r="G42">
            <v>42</v>
          </cell>
          <cell r="H42">
            <v>18.83163352</v>
          </cell>
          <cell r="I42">
            <v>137.63741373875001</v>
          </cell>
        </row>
        <row r="43">
          <cell r="B43" t="str">
            <v>Samoa</v>
          </cell>
          <cell r="C43">
            <v>3</v>
          </cell>
          <cell r="D43">
            <v>6.1</v>
          </cell>
          <cell r="E43">
            <v>6</v>
          </cell>
          <cell r="F43">
            <v>99.730970759765626</v>
          </cell>
          <cell r="G43">
            <v>3</v>
          </cell>
          <cell r="H43">
            <v>3.6585000000000001</v>
          </cell>
          <cell r="I43">
            <v>109.48947075976562</v>
          </cell>
        </row>
        <row r="44">
          <cell r="B44" t="str">
            <v>BritishVirginIslands</v>
          </cell>
          <cell r="C44">
            <v>6</v>
          </cell>
          <cell r="D44">
            <v>38.450000000000003</v>
          </cell>
          <cell r="E44">
            <v>2</v>
          </cell>
          <cell r="F44">
            <v>3</v>
          </cell>
          <cell r="G44">
            <v>5</v>
          </cell>
          <cell r="H44">
            <v>14.194462</v>
          </cell>
          <cell r="I44">
            <v>55.644462000000004</v>
          </cell>
        </row>
        <row r="45">
          <cell r="B45" t="str">
            <v>Seychelles</v>
          </cell>
          <cell r="C45">
            <v>7</v>
          </cell>
          <cell r="D45">
            <v>18.843668000000001</v>
          </cell>
          <cell r="E45">
            <v>4</v>
          </cell>
          <cell r="F45">
            <v>9.0749999999999993</v>
          </cell>
          <cell r="G45">
            <v>3</v>
          </cell>
          <cell r="H45">
            <v>11.216123869999999</v>
          </cell>
          <cell r="I45">
            <v>39.134791870000001</v>
          </cell>
        </row>
        <row r="46">
          <cell r="B46" t="str">
            <v>Pháp</v>
          </cell>
          <cell r="C46">
            <v>7</v>
          </cell>
          <cell r="D46">
            <v>27.611312000000002</v>
          </cell>
          <cell r="E46">
            <v>0</v>
          </cell>
          <cell r="F46">
            <v>0</v>
          </cell>
          <cell r="G46">
            <v>15</v>
          </cell>
          <cell r="H46">
            <v>2.1782536600000002</v>
          </cell>
          <cell r="I46">
            <v>29.789565660000001</v>
          </cell>
        </row>
        <row r="47">
          <cell r="B47" t="str">
            <v>Cayman Islands</v>
          </cell>
          <cell r="C47">
            <v>0</v>
          </cell>
          <cell r="D47">
            <v>0</v>
          </cell>
          <cell r="E47">
            <v>0</v>
          </cell>
          <cell r="F47">
            <v>0</v>
          </cell>
          <cell r="G47">
            <v>6</v>
          </cell>
          <cell r="H47">
            <v>25.668842000000001</v>
          </cell>
          <cell r="I47">
            <v>25.668842000000001</v>
          </cell>
        </row>
        <row r="48">
          <cell r="B48" t="str">
            <v>CHLB Đức</v>
          </cell>
          <cell r="C48">
            <v>6</v>
          </cell>
          <cell r="D48">
            <v>4.5859469000000006</v>
          </cell>
          <cell r="E48">
            <v>2</v>
          </cell>
          <cell r="F48">
            <v>14.720008999999999</v>
          </cell>
          <cell r="G48">
            <v>7</v>
          </cell>
          <cell r="H48">
            <v>1.7322756100000001</v>
          </cell>
          <cell r="I48">
            <v>21.038231509999999</v>
          </cell>
        </row>
        <row r="49">
          <cell r="B49" t="str">
            <v>Vương quốc Anh</v>
          </cell>
          <cell r="C49">
            <v>3</v>
          </cell>
          <cell r="D49">
            <v>0.147509</v>
          </cell>
          <cell r="E49">
            <v>6</v>
          </cell>
          <cell r="F49">
            <v>10.346526000000001</v>
          </cell>
          <cell r="G49">
            <v>15</v>
          </cell>
          <cell r="H49">
            <v>5.7447167600000002</v>
          </cell>
          <cell r="I49">
            <v>16.23875176</v>
          </cell>
        </row>
        <row r="50">
          <cell r="B50" t="str">
            <v>Ấn Độ</v>
          </cell>
          <cell r="C50">
            <v>5</v>
          </cell>
          <cell r="D50">
            <v>4.5388499999999998E-2</v>
          </cell>
          <cell r="E50">
            <v>2</v>
          </cell>
          <cell r="F50">
            <v>15.13</v>
          </cell>
          <cell r="G50">
            <v>8</v>
          </cell>
          <cell r="H50">
            <v>0.87349942999999997</v>
          </cell>
          <cell r="I50">
            <v>16.048887929999999</v>
          </cell>
        </row>
        <row r="51">
          <cell r="B51" t="str">
            <v>Marshall Islands</v>
          </cell>
          <cell r="C51">
            <v>3</v>
          </cell>
          <cell r="D51">
            <v>9.7652400000000004</v>
          </cell>
          <cell r="E51">
            <v>0</v>
          </cell>
          <cell r="F51">
            <v>0</v>
          </cell>
          <cell r="G51">
            <v>0</v>
          </cell>
          <cell r="H51">
            <v>0</v>
          </cell>
          <cell r="I51">
            <v>9.7652400000000004</v>
          </cell>
        </row>
        <row r="52">
          <cell r="B52" t="str">
            <v>Australia</v>
          </cell>
          <cell r="C52">
            <v>9</v>
          </cell>
          <cell r="D52">
            <v>2.2186400000000002</v>
          </cell>
          <cell r="E52">
            <v>0</v>
          </cell>
          <cell r="F52">
            <v>0</v>
          </cell>
          <cell r="G52">
            <v>12</v>
          </cell>
          <cell r="H52">
            <v>4.5472718800000003</v>
          </cell>
          <cell r="I52">
            <v>6.7659118800000009</v>
          </cell>
        </row>
        <row r="53">
          <cell r="B53" t="str">
            <v>Tây Ban Nha</v>
          </cell>
          <cell r="C53">
            <v>0</v>
          </cell>
          <cell r="D53">
            <v>0</v>
          </cell>
          <cell r="E53">
            <v>0</v>
          </cell>
          <cell r="F53">
            <v>0</v>
          </cell>
          <cell r="G53">
            <v>1</v>
          </cell>
          <cell r="H53">
            <v>6.5263619999999998</v>
          </cell>
          <cell r="I53">
            <v>6.5263619999999998</v>
          </cell>
        </row>
        <row r="54">
          <cell r="B54" t="str">
            <v>Italia</v>
          </cell>
          <cell r="C54">
            <v>3</v>
          </cell>
          <cell r="D54">
            <v>2.8000000000000001E-2</v>
          </cell>
          <cell r="E54">
            <v>1</v>
          </cell>
          <cell r="F54">
            <v>5.7</v>
          </cell>
          <cell r="G54">
            <v>1</v>
          </cell>
          <cell r="H54">
            <v>0.02</v>
          </cell>
          <cell r="I54">
            <v>5.7479999999999993</v>
          </cell>
        </row>
        <row r="55">
          <cell r="B55" t="str">
            <v>Luxembourg</v>
          </cell>
          <cell r="C55">
            <v>0</v>
          </cell>
          <cell r="D55">
            <v>0</v>
          </cell>
          <cell r="E55">
            <v>0</v>
          </cell>
          <cell r="F55">
            <v>0</v>
          </cell>
          <cell r="G55">
            <v>3</v>
          </cell>
          <cell r="H55">
            <v>5.6598844700000006</v>
          </cell>
          <cell r="I55">
            <v>5.6598844700000006</v>
          </cell>
        </row>
        <row r="56">
          <cell r="B56" t="str">
            <v>Mauritius</v>
          </cell>
          <cell r="C56">
            <v>0</v>
          </cell>
          <cell r="D56">
            <v>0</v>
          </cell>
          <cell r="E56">
            <v>1</v>
          </cell>
          <cell r="F56">
            <v>5.5</v>
          </cell>
          <cell r="G56">
            <v>0</v>
          </cell>
          <cell r="H56">
            <v>0</v>
          </cell>
          <cell r="I56">
            <v>5.5</v>
          </cell>
        </row>
        <row r="57">
          <cell r="B57" t="str">
            <v>Indonesia</v>
          </cell>
          <cell r="C57">
            <v>0</v>
          </cell>
          <cell r="D57">
            <v>0</v>
          </cell>
          <cell r="E57">
            <v>0</v>
          </cell>
          <cell r="F57">
            <v>0</v>
          </cell>
          <cell r="G57">
            <v>1</v>
          </cell>
          <cell r="H57">
            <v>5</v>
          </cell>
          <cell r="I57">
            <v>5</v>
          </cell>
        </row>
        <row r="58">
          <cell r="B58" t="str">
            <v>Malaysia</v>
          </cell>
          <cell r="C58">
            <v>5</v>
          </cell>
          <cell r="D58">
            <v>0.39846399999999998</v>
          </cell>
          <cell r="E58">
            <v>2</v>
          </cell>
          <cell r="F58">
            <v>0.26400000000000001</v>
          </cell>
          <cell r="G58">
            <v>9</v>
          </cell>
          <cell r="H58">
            <v>3.86656383</v>
          </cell>
          <cell r="I58">
            <v>4.5290278300000004</v>
          </cell>
        </row>
        <row r="59">
          <cell r="B59" t="str">
            <v>Philippines</v>
          </cell>
          <cell r="C59">
            <v>0</v>
          </cell>
          <cell r="D59">
            <v>0</v>
          </cell>
          <cell r="E59">
            <v>0</v>
          </cell>
          <cell r="F59">
            <v>0</v>
          </cell>
          <cell r="G59">
            <v>9</v>
          </cell>
          <cell r="H59">
            <v>3.8384858399999997</v>
          </cell>
          <cell r="I59">
            <v>3.8384858399999997</v>
          </cell>
        </row>
        <row r="60">
          <cell r="B60" t="str">
            <v>Thụy Điển</v>
          </cell>
          <cell r="C60">
            <v>1</v>
          </cell>
          <cell r="D60">
            <v>0.02</v>
          </cell>
          <cell r="E60">
            <v>0</v>
          </cell>
          <cell r="F60">
            <v>0</v>
          </cell>
          <cell r="G60">
            <v>3</v>
          </cell>
          <cell r="H60">
            <v>2.6872750000000001</v>
          </cell>
          <cell r="I60">
            <v>2.7072750000000001</v>
          </cell>
        </row>
        <row r="61">
          <cell r="B61" t="str">
            <v>Canada</v>
          </cell>
          <cell r="C61">
            <v>3</v>
          </cell>
          <cell r="D61">
            <v>0.55768899999999999</v>
          </cell>
          <cell r="E61">
            <v>0</v>
          </cell>
          <cell r="F61">
            <v>0</v>
          </cell>
          <cell r="G61">
            <v>13</v>
          </cell>
          <cell r="H61">
            <v>1.9015212500000003</v>
          </cell>
          <cell r="I61">
            <v>2.4592102500000004</v>
          </cell>
        </row>
        <row r="62">
          <cell r="B62" t="str">
            <v>Nigeria</v>
          </cell>
          <cell r="C62">
            <v>0</v>
          </cell>
          <cell r="D62">
            <v>0</v>
          </cell>
          <cell r="E62">
            <v>0</v>
          </cell>
          <cell r="F62">
            <v>0</v>
          </cell>
          <cell r="G62">
            <v>12</v>
          </cell>
          <cell r="H62">
            <v>2.3810501299999998</v>
          </cell>
          <cell r="I62">
            <v>2.3810501299999998</v>
          </cell>
        </row>
        <row r="63">
          <cell r="B63" t="str">
            <v>Thụy Sỹ</v>
          </cell>
          <cell r="C63">
            <v>0</v>
          </cell>
          <cell r="D63">
            <v>0</v>
          </cell>
          <cell r="E63">
            <v>3</v>
          </cell>
          <cell r="F63">
            <v>1.471292</v>
          </cell>
          <cell r="G63">
            <v>6</v>
          </cell>
          <cell r="H63">
            <v>0.53003215999999986</v>
          </cell>
          <cell r="I63">
            <v>2.0013241599999998</v>
          </cell>
        </row>
        <row r="64">
          <cell r="B64" t="str">
            <v>Ireland</v>
          </cell>
          <cell r="C64">
            <v>1</v>
          </cell>
          <cell r="D64">
            <v>0.4</v>
          </cell>
          <cell r="E64">
            <v>0</v>
          </cell>
          <cell r="F64">
            <v>0</v>
          </cell>
          <cell r="G64">
            <v>3</v>
          </cell>
          <cell r="H64">
            <v>0.81884803000000006</v>
          </cell>
          <cell r="I64">
            <v>1.2188480300000002</v>
          </cell>
        </row>
        <row r="65">
          <cell r="B65" t="str">
            <v>Bỉ</v>
          </cell>
          <cell r="C65">
            <v>1</v>
          </cell>
          <cell r="D65">
            <v>0.84344600000000003</v>
          </cell>
          <cell r="E65">
            <v>1</v>
          </cell>
          <cell r="F65">
            <v>0.19564999999999999</v>
          </cell>
          <cell r="G65">
            <v>2</v>
          </cell>
          <cell r="H65">
            <v>0.10245778</v>
          </cell>
          <cell r="I65">
            <v>1.14155378</v>
          </cell>
        </row>
        <row r="66">
          <cell r="B66" t="str">
            <v>Cộng hòa Séc</v>
          </cell>
          <cell r="C66">
            <v>1</v>
          </cell>
          <cell r="D66">
            <v>1.1000000000000001</v>
          </cell>
          <cell r="E66">
            <v>0</v>
          </cell>
          <cell r="F66">
            <v>0</v>
          </cell>
          <cell r="G66">
            <v>1</v>
          </cell>
          <cell r="H66">
            <v>2.6086939999999999E-2</v>
          </cell>
          <cell r="I66">
            <v>1.12608694</v>
          </cell>
        </row>
        <row r="67">
          <cell r="B67" t="str">
            <v>Belize</v>
          </cell>
          <cell r="C67">
            <v>0</v>
          </cell>
          <cell r="D67">
            <v>0</v>
          </cell>
          <cell r="E67">
            <v>1</v>
          </cell>
          <cell r="F67">
            <v>0.08</v>
          </cell>
          <cell r="G67">
            <v>1</v>
          </cell>
          <cell r="H67">
            <v>1.0309999999999999</v>
          </cell>
          <cell r="I67">
            <v>1.111</v>
          </cell>
        </row>
        <row r="68">
          <cell r="B68" t="str">
            <v>Liên bang Nga</v>
          </cell>
          <cell r="C68">
            <v>0</v>
          </cell>
          <cell r="D68">
            <v>0</v>
          </cell>
          <cell r="E68">
            <v>0</v>
          </cell>
          <cell r="F68">
            <v>0</v>
          </cell>
          <cell r="G68">
            <v>9</v>
          </cell>
          <cell r="H68">
            <v>0.94119036999999994</v>
          </cell>
          <cell r="I68">
            <v>0.94119036999999994</v>
          </cell>
        </row>
        <row r="69">
          <cell r="B69" t="str">
            <v>United States Virgin Islands</v>
          </cell>
          <cell r="C69">
            <v>0</v>
          </cell>
          <cell r="D69">
            <v>0</v>
          </cell>
          <cell r="E69">
            <v>1</v>
          </cell>
          <cell r="F69">
            <v>0.8219411875</v>
          </cell>
          <cell r="G69">
            <v>0</v>
          </cell>
          <cell r="H69">
            <v>0</v>
          </cell>
          <cell r="I69">
            <v>0.8219411875</v>
          </cell>
        </row>
        <row r="70">
          <cell r="B70" t="str">
            <v>Saint Kitts and Nevis</v>
          </cell>
          <cell r="C70">
            <v>0</v>
          </cell>
          <cell r="D70">
            <v>0</v>
          </cell>
          <cell r="E70">
            <v>0</v>
          </cell>
          <cell r="F70">
            <v>0</v>
          </cell>
          <cell r="G70">
            <v>1</v>
          </cell>
          <cell r="H70">
            <v>0.69575500000000001</v>
          </cell>
          <cell r="I70">
            <v>0.69575500000000001</v>
          </cell>
        </row>
        <row r="71">
          <cell r="B71" t="str">
            <v>Ai Cập</v>
          </cell>
          <cell r="C71">
            <v>0</v>
          </cell>
          <cell r="D71">
            <v>0</v>
          </cell>
          <cell r="E71">
            <v>0</v>
          </cell>
          <cell r="F71">
            <v>0</v>
          </cell>
          <cell r="G71">
            <v>1</v>
          </cell>
          <cell r="H71">
            <v>0.52200000000000002</v>
          </cell>
          <cell r="I71">
            <v>0.52200000000000002</v>
          </cell>
        </row>
        <row r="72">
          <cell r="B72" t="str">
            <v>Yemen</v>
          </cell>
          <cell r="C72">
            <v>0</v>
          </cell>
          <cell r="D72">
            <v>0</v>
          </cell>
          <cell r="E72">
            <v>0</v>
          </cell>
          <cell r="F72">
            <v>0</v>
          </cell>
          <cell r="G72">
            <v>1</v>
          </cell>
          <cell r="H72">
            <v>0.444247</v>
          </cell>
          <cell r="I72">
            <v>0.444247</v>
          </cell>
        </row>
        <row r="73">
          <cell r="B73" t="str">
            <v>Hungary</v>
          </cell>
          <cell r="C73">
            <v>1</v>
          </cell>
          <cell r="D73">
            <v>0.3</v>
          </cell>
          <cell r="E73">
            <v>0</v>
          </cell>
          <cell r="F73">
            <v>0</v>
          </cell>
          <cell r="G73">
            <v>1</v>
          </cell>
          <cell r="H73">
            <v>5.6000000000000001E-2</v>
          </cell>
          <cell r="I73">
            <v>0.35599999999999998</v>
          </cell>
        </row>
        <row r="74">
          <cell r="B74" t="str">
            <v>Israel</v>
          </cell>
          <cell r="C74">
            <v>0</v>
          </cell>
          <cell r="D74">
            <v>0</v>
          </cell>
          <cell r="E74">
            <v>0</v>
          </cell>
          <cell r="F74">
            <v>0</v>
          </cell>
          <cell r="G74">
            <v>2</v>
          </cell>
          <cell r="H74">
            <v>0.32810699999999998</v>
          </cell>
          <cell r="I74">
            <v>0.32810699999999998</v>
          </cell>
        </row>
        <row r="75">
          <cell r="B75" t="str">
            <v>Nam Phi</v>
          </cell>
          <cell r="C75">
            <v>0</v>
          </cell>
          <cell r="D75">
            <v>0</v>
          </cell>
          <cell r="E75">
            <v>0</v>
          </cell>
          <cell r="F75">
            <v>0</v>
          </cell>
          <cell r="G75">
            <v>3</v>
          </cell>
          <cell r="H75">
            <v>0.29011596999999995</v>
          </cell>
          <cell r="I75">
            <v>0.29011596999999995</v>
          </cell>
        </row>
        <row r="76">
          <cell r="B76" t="str">
            <v>Burkina Faso</v>
          </cell>
          <cell r="C76">
            <v>0</v>
          </cell>
          <cell r="D76">
            <v>0</v>
          </cell>
          <cell r="E76">
            <v>0</v>
          </cell>
          <cell r="F76">
            <v>0</v>
          </cell>
          <cell r="G76">
            <v>1</v>
          </cell>
          <cell r="H76">
            <v>0.27801779999999998</v>
          </cell>
          <cell r="I76">
            <v>0.27801779999999998</v>
          </cell>
        </row>
        <row r="77">
          <cell r="B77" t="str">
            <v>Bermuda</v>
          </cell>
          <cell r="C77">
            <v>1</v>
          </cell>
          <cell r="D77">
            <v>0.27500000000000002</v>
          </cell>
          <cell r="E77">
            <v>0</v>
          </cell>
          <cell r="F77">
            <v>0</v>
          </cell>
          <cell r="G77">
            <v>0</v>
          </cell>
          <cell r="H77">
            <v>0</v>
          </cell>
          <cell r="I77">
            <v>0.27500000000000002</v>
          </cell>
        </row>
        <row r="78">
          <cell r="B78" t="str">
            <v>Áo</v>
          </cell>
          <cell r="C78">
            <v>1</v>
          </cell>
          <cell r="D78">
            <v>0.13572000000000001</v>
          </cell>
          <cell r="E78">
            <v>0</v>
          </cell>
          <cell r="F78">
            <v>0</v>
          </cell>
          <cell r="G78">
            <v>1</v>
          </cell>
          <cell r="H78">
            <v>0.12875500000000001</v>
          </cell>
          <cell r="I78">
            <v>0.26447500000000002</v>
          </cell>
        </row>
        <row r="79">
          <cell r="B79" t="str">
            <v>Ukraina</v>
          </cell>
          <cell r="C79">
            <v>0</v>
          </cell>
          <cell r="D79">
            <v>0</v>
          </cell>
          <cell r="E79">
            <v>0</v>
          </cell>
          <cell r="F79">
            <v>0</v>
          </cell>
          <cell r="G79">
            <v>1</v>
          </cell>
          <cell r="H79">
            <v>0.22221399999999999</v>
          </cell>
          <cell r="I79">
            <v>0.22221399999999999</v>
          </cell>
        </row>
        <row r="80">
          <cell r="B80" t="str">
            <v>Pakistan</v>
          </cell>
          <cell r="C80">
            <v>0</v>
          </cell>
          <cell r="D80">
            <v>0</v>
          </cell>
          <cell r="E80">
            <v>0</v>
          </cell>
          <cell r="F80">
            <v>0</v>
          </cell>
          <cell r="G80">
            <v>2</v>
          </cell>
          <cell r="H80">
            <v>0.17284592999999998</v>
          </cell>
          <cell r="I80">
            <v>0.17284592999999998</v>
          </cell>
        </row>
        <row r="81">
          <cell r="B81" t="str">
            <v>Algeria</v>
          </cell>
          <cell r="C81">
            <v>0</v>
          </cell>
          <cell r="D81">
            <v>0</v>
          </cell>
          <cell r="E81">
            <v>0</v>
          </cell>
          <cell r="F81">
            <v>0</v>
          </cell>
          <cell r="G81">
            <v>1</v>
          </cell>
          <cell r="H81">
            <v>0.13900000000000001</v>
          </cell>
          <cell r="I81">
            <v>0.13900000000000001</v>
          </cell>
        </row>
        <row r="82">
          <cell r="B82" t="str">
            <v>Rumani</v>
          </cell>
          <cell r="C82">
            <v>1</v>
          </cell>
          <cell r="D82">
            <v>0.13477700000000001</v>
          </cell>
          <cell r="E82">
            <v>0</v>
          </cell>
          <cell r="F82">
            <v>0</v>
          </cell>
          <cell r="G82">
            <v>0</v>
          </cell>
          <cell r="H82">
            <v>0</v>
          </cell>
          <cell r="I82">
            <v>0.13477700000000001</v>
          </cell>
        </row>
        <row r="83">
          <cell r="B83" t="str">
            <v>Libya</v>
          </cell>
          <cell r="C83">
            <v>1</v>
          </cell>
          <cell r="D83">
            <v>0.13200000000000001</v>
          </cell>
          <cell r="E83">
            <v>0</v>
          </cell>
          <cell r="F83">
            <v>0</v>
          </cell>
          <cell r="G83">
            <v>0</v>
          </cell>
          <cell r="H83">
            <v>0</v>
          </cell>
          <cell r="I83">
            <v>0.13200000000000001</v>
          </cell>
        </row>
        <row r="84">
          <cell r="B84" t="str">
            <v>Bangladesh</v>
          </cell>
          <cell r="C84">
            <v>0</v>
          </cell>
          <cell r="D84">
            <v>0</v>
          </cell>
          <cell r="E84">
            <v>0</v>
          </cell>
          <cell r="F84">
            <v>0</v>
          </cell>
          <cell r="G84">
            <v>1</v>
          </cell>
          <cell r="H84">
            <v>0.13198399999999999</v>
          </cell>
          <cell r="I84">
            <v>0.13198399999999999</v>
          </cell>
        </row>
        <row r="85">
          <cell r="B85" t="str">
            <v>Cu Ba</v>
          </cell>
          <cell r="C85">
            <v>0</v>
          </cell>
          <cell r="D85">
            <v>0</v>
          </cell>
          <cell r="E85">
            <v>0</v>
          </cell>
          <cell r="F85">
            <v>0</v>
          </cell>
          <cell r="G85">
            <v>1</v>
          </cell>
          <cell r="H85">
            <v>0.130435</v>
          </cell>
          <cell r="I85">
            <v>0.130435</v>
          </cell>
        </row>
        <row r="86">
          <cell r="B86" t="str">
            <v>Malta</v>
          </cell>
          <cell r="C86">
            <v>1</v>
          </cell>
          <cell r="D86">
            <v>0.1</v>
          </cell>
          <cell r="E86">
            <v>0</v>
          </cell>
          <cell r="F86">
            <v>0</v>
          </cell>
          <cell r="G86">
            <v>0</v>
          </cell>
          <cell r="H86">
            <v>0</v>
          </cell>
          <cell r="I86">
            <v>0.1</v>
          </cell>
        </row>
        <row r="87">
          <cell r="B87" t="str">
            <v>Latvia</v>
          </cell>
          <cell r="C87">
            <v>0</v>
          </cell>
          <cell r="D87">
            <v>0</v>
          </cell>
          <cell r="E87">
            <v>0</v>
          </cell>
          <cell r="F87">
            <v>0</v>
          </cell>
          <cell r="G87">
            <v>1</v>
          </cell>
          <cell r="H87">
            <v>8.6999999999999994E-2</v>
          </cell>
          <cell r="I87">
            <v>8.6999999999999994E-2</v>
          </cell>
        </row>
        <row r="88">
          <cell r="B88" t="str">
            <v>Thổ Nhĩ Kỳ</v>
          </cell>
          <cell r="C88">
            <v>0</v>
          </cell>
          <cell r="D88">
            <v>0</v>
          </cell>
          <cell r="E88">
            <v>0</v>
          </cell>
          <cell r="F88">
            <v>0</v>
          </cell>
          <cell r="G88">
            <v>3</v>
          </cell>
          <cell r="H88">
            <v>5.8144000000000001E-2</v>
          </cell>
          <cell r="I88">
            <v>5.8144000000000001E-2</v>
          </cell>
        </row>
        <row r="89">
          <cell r="B89" t="str">
            <v>Nauy</v>
          </cell>
          <cell r="C89">
            <v>1</v>
          </cell>
          <cell r="D89">
            <v>0.02</v>
          </cell>
          <cell r="E89">
            <v>0</v>
          </cell>
          <cell r="F89">
            <v>0</v>
          </cell>
          <cell r="G89">
            <v>1</v>
          </cell>
          <cell r="H89">
            <v>2.1666589999999999E-2</v>
          </cell>
          <cell r="I89">
            <v>4.1666590000000003E-2</v>
          </cell>
        </row>
        <row r="90">
          <cell r="B90" t="str">
            <v>New Zealand</v>
          </cell>
          <cell r="C90">
            <v>0</v>
          </cell>
          <cell r="D90">
            <v>0</v>
          </cell>
          <cell r="E90">
            <v>0</v>
          </cell>
          <cell r="F90">
            <v>0</v>
          </cell>
          <cell r="G90">
            <v>1</v>
          </cell>
          <cell r="H90">
            <v>3.9129999999999998E-2</v>
          </cell>
          <cell r="I90">
            <v>3.9129999999999998E-2</v>
          </cell>
        </row>
        <row r="91">
          <cell r="B91" t="str">
            <v>Venezuela</v>
          </cell>
          <cell r="C91">
            <v>1</v>
          </cell>
          <cell r="D91">
            <v>1.4999999999999999E-2</v>
          </cell>
          <cell r="E91">
            <v>0</v>
          </cell>
          <cell r="F91">
            <v>0</v>
          </cell>
          <cell r="G91">
            <v>0</v>
          </cell>
          <cell r="H91">
            <v>0</v>
          </cell>
          <cell r="I91">
            <v>1.4999999999999999E-2</v>
          </cell>
        </row>
        <row r="92">
          <cell r="B92" t="str">
            <v>Vanuatu</v>
          </cell>
          <cell r="C92">
            <v>0</v>
          </cell>
          <cell r="D92">
            <v>0</v>
          </cell>
          <cell r="E92">
            <v>0</v>
          </cell>
          <cell r="F92">
            <v>0</v>
          </cell>
          <cell r="G92">
            <v>1</v>
          </cell>
          <cell r="H92">
            <v>1.2184E-2</v>
          </cell>
          <cell r="I92">
            <v>1.2184E-2</v>
          </cell>
        </row>
        <row r="93">
          <cell r="B93" t="str">
            <v>Sri Lanka</v>
          </cell>
          <cell r="C93">
            <v>1</v>
          </cell>
          <cell r="D93">
            <v>0.01</v>
          </cell>
          <cell r="E93">
            <v>0</v>
          </cell>
          <cell r="F93">
            <v>0</v>
          </cell>
          <cell r="G93">
            <v>0</v>
          </cell>
          <cell r="H93">
            <v>0</v>
          </cell>
          <cell r="I93">
            <v>0.01</v>
          </cell>
        </row>
        <row r="94">
          <cell r="B94" t="str">
            <v>Djibouti</v>
          </cell>
          <cell r="C94">
            <v>0</v>
          </cell>
          <cell r="D94">
            <v>0</v>
          </cell>
          <cell r="E94">
            <v>0</v>
          </cell>
          <cell r="F94">
            <v>0</v>
          </cell>
          <cell r="G94">
            <v>1</v>
          </cell>
          <cell r="H94">
            <v>8.6199999999999992E-3</v>
          </cell>
          <cell r="I94">
            <v>8.6199999999999992E-3</v>
          </cell>
        </row>
        <row r="95">
          <cell r="B95" t="str">
            <v>Isle of Man</v>
          </cell>
          <cell r="C95">
            <v>0</v>
          </cell>
          <cell r="D95">
            <v>0</v>
          </cell>
          <cell r="E95">
            <v>0</v>
          </cell>
          <cell r="F95">
            <v>0</v>
          </cell>
          <cell r="G95">
            <v>1</v>
          </cell>
          <cell r="H95">
            <v>4.3470000000000002E-3</v>
          </cell>
          <cell r="I95">
            <v>4.3470000000000002E-3</v>
          </cell>
        </row>
        <row r="96">
          <cell r="B96" t="str">
            <v>Iran (Islamic Republic of)</v>
          </cell>
          <cell r="C96">
            <v>0</v>
          </cell>
          <cell r="D96">
            <v>0</v>
          </cell>
          <cell r="E96">
            <v>0</v>
          </cell>
          <cell r="F96">
            <v>0</v>
          </cell>
          <cell r="G96">
            <v>1</v>
          </cell>
          <cell r="H96">
            <v>3.0000000000000001E-3</v>
          </cell>
          <cell r="I96">
            <v>3.0000000000000001E-3</v>
          </cell>
        </row>
        <row r="97">
          <cell r="B97" t="str">
            <v>Cộng Hòa Síp</v>
          </cell>
          <cell r="C97">
            <v>0</v>
          </cell>
          <cell r="D97">
            <v>0</v>
          </cell>
          <cell r="E97">
            <v>0</v>
          </cell>
          <cell r="F97">
            <v>0</v>
          </cell>
          <cell r="G97">
            <v>1</v>
          </cell>
          <cell r="H97">
            <v>2.173E-3</v>
          </cell>
          <cell r="I97">
            <v>2.173E-3</v>
          </cell>
        </row>
        <row r="106">
          <cell r="B106" t="str">
            <v>Bình Dương</v>
          </cell>
          <cell r="C106">
            <v>14</v>
          </cell>
          <cell r="D106">
            <v>1621.070381</v>
          </cell>
          <cell r="E106">
            <v>6</v>
          </cell>
          <cell r="F106">
            <v>9.3689999999999998</v>
          </cell>
          <cell r="G106">
            <v>48</v>
          </cell>
          <cell r="H106">
            <v>687.44458819000022</v>
          </cell>
          <cell r="I106">
            <v>2317.8839691900002</v>
          </cell>
        </row>
        <row r="107">
          <cell r="B107" t="str">
            <v>Bắc Ninh</v>
          </cell>
          <cell r="C107">
            <v>19</v>
          </cell>
          <cell r="D107">
            <v>55.02145969</v>
          </cell>
          <cell r="E107">
            <v>25</v>
          </cell>
          <cell r="F107">
            <v>1331.2926164999999</v>
          </cell>
          <cell r="G107">
            <v>11</v>
          </cell>
          <cell r="H107">
            <v>30.737462709999992</v>
          </cell>
          <cell r="I107">
            <v>1417.0515389</v>
          </cell>
        </row>
        <row r="108">
          <cell r="B108" t="str">
            <v>Thái Nguyên</v>
          </cell>
          <cell r="C108">
            <v>1</v>
          </cell>
          <cell r="D108">
            <v>9.5</v>
          </cell>
          <cell r="E108">
            <v>2</v>
          </cell>
          <cell r="F108">
            <v>923.45269800000005</v>
          </cell>
          <cell r="G108">
            <v>3</v>
          </cell>
          <cell r="H108">
            <v>1.049515</v>
          </cell>
          <cell r="I108">
            <v>934.0022130000001</v>
          </cell>
        </row>
        <row r="109">
          <cell r="B109" t="str">
            <v>Hà Nội</v>
          </cell>
          <cell r="C109">
            <v>64</v>
          </cell>
          <cell r="D109">
            <v>33.324059239999997</v>
          </cell>
          <cell r="E109">
            <v>35</v>
          </cell>
          <cell r="F109">
            <v>175.946310890625</v>
          </cell>
          <cell r="G109">
            <v>66</v>
          </cell>
          <cell r="H109">
            <v>366.23913201000005</v>
          </cell>
          <cell r="I109">
            <v>575.50950214062505</v>
          </cell>
        </row>
        <row r="110">
          <cell r="B110" t="str">
            <v>Hải Phòng</v>
          </cell>
          <cell r="C110">
            <v>18</v>
          </cell>
          <cell r="D110">
            <v>223.70098300000001</v>
          </cell>
          <cell r="E110">
            <v>13</v>
          </cell>
          <cell r="F110">
            <v>279.97245621874998</v>
          </cell>
          <cell r="G110">
            <v>5</v>
          </cell>
          <cell r="H110">
            <v>6.7517155899999999</v>
          </cell>
          <cell r="I110">
            <v>510.42515480874999</v>
          </cell>
        </row>
        <row r="111">
          <cell r="B111" t="str">
            <v>TP. Hồ Chí Minh</v>
          </cell>
          <cell r="C111">
            <v>127</v>
          </cell>
          <cell r="D111">
            <v>102.37213815</v>
          </cell>
          <cell r="E111">
            <v>30</v>
          </cell>
          <cell r="F111">
            <v>9.4007027597656254</v>
          </cell>
          <cell r="G111">
            <v>504</v>
          </cell>
          <cell r="H111">
            <v>294.80387354000004</v>
          </cell>
          <cell r="I111">
            <v>406.57671444976563</v>
          </cell>
        </row>
        <row r="112">
          <cell r="B112" t="str">
            <v>Nghệ An</v>
          </cell>
          <cell r="C112">
            <v>0</v>
          </cell>
          <cell r="D112">
            <v>0</v>
          </cell>
          <cell r="E112">
            <v>2</v>
          </cell>
          <cell r="F112">
            <v>400</v>
          </cell>
          <cell r="G112">
            <v>1</v>
          </cell>
          <cell r="H112">
            <v>5.1844809999999998E-2</v>
          </cell>
          <cell r="I112">
            <v>400.05184480999998</v>
          </cell>
        </row>
        <row r="113">
          <cell r="B113" t="str">
            <v>Long An</v>
          </cell>
          <cell r="C113">
            <v>15</v>
          </cell>
          <cell r="D113">
            <v>190.50330199999999</v>
          </cell>
          <cell r="E113">
            <v>24</v>
          </cell>
          <cell r="F113">
            <v>126.187613625</v>
          </cell>
          <cell r="G113">
            <v>7</v>
          </cell>
          <cell r="H113">
            <v>20.941722490000004</v>
          </cell>
          <cell r="I113">
            <v>337.63263811500002</v>
          </cell>
        </row>
        <row r="114">
          <cell r="B114" t="str">
            <v>Bà Rịa - Vũng Tàu</v>
          </cell>
          <cell r="C114">
            <v>4</v>
          </cell>
          <cell r="D114">
            <v>87.501999999999995</v>
          </cell>
          <cell r="E114">
            <v>3</v>
          </cell>
          <cell r="F114">
            <v>45.658973000000003</v>
          </cell>
          <cell r="G114">
            <v>6</v>
          </cell>
          <cell r="H114">
            <v>148.60404837000002</v>
          </cell>
          <cell r="I114">
            <v>281.76502137</v>
          </cell>
        </row>
        <row r="115">
          <cell r="B115" t="str">
            <v>Hưng Yên</v>
          </cell>
          <cell r="C115">
            <v>1</v>
          </cell>
          <cell r="D115">
            <v>98</v>
          </cell>
          <cell r="E115">
            <v>15</v>
          </cell>
          <cell r="F115">
            <v>118.69470174999999</v>
          </cell>
          <cell r="G115">
            <v>1</v>
          </cell>
          <cell r="H115">
            <v>6.1107000000000002E-2</v>
          </cell>
          <cell r="I115">
            <v>216.75580874999997</v>
          </cell>
        </row>
        <row r="116">
          <cell r="B116" t="str">
            <v>Bắc Giang</v>
          </cell>
          <cell r="C116">
            <v>5</v>
          </cell>
          <cell r="D116">
            <v>102.707112</v>
          </cell>
          <cell r="E116">
            <v>12</v>
          </cell>
          <cell r="F116">
            <v>91.188098999999994</v>
          </cell>
          <cell r="G116">
            <v>7</v>
          </cell>
          <cell r="H116">
            <v>16.64913232</v>
          </cell>
          <cell r="I116">
            <v>210.54434332</v>
          </cell>
        </row>
        <row r="117">
          <cell r="B117" t="str">
            <v>Đồng Nai</v>
          </cell>
          <cell r="C117">
            <v>6</v>
          </cell>
          <cell r="D117">
            <v>75.850387370000007</v>
          </cell>
          <cell r="E117">
            <v>18</v>
          </cell>
          <cell r="F117">
            <v>97.219010812500002</v>
          </cell>
          <cell r="G117">
            <v>18</v>
          </cell>
          <cell r="H117">
            <v>28.92568194</v>
          </cell>
          <cell r="I117">
            <v>201.99508012250001</v>
          </cell>
        </row>
        <row r="118">
          <cell r="B118" t="str">
            <v>Tây Ninh</v>
          </cell>
          <cell r="C118">
            <v>2</v>
          </cell>
          <cell r="D118">
            <v>213</v>
          </cell>
          <cell r="E118">
            <v>5</v>
          </cell>
          <cell r="F118">
            <v>-19.600000000000001</v>
          </cell>
          <cell r="G118">
            <v>3</v>
          </cell>
          <cell r="H118">
            <v>0.68801119999999993</v>
          </cell>
          <cell r="I118">
            <v>194.08801120000001</v>
          </cell>
        </row>
        <row r="119">
          <cell r="B119" t="str">
            <v>Phú Thọ</v>
          </cell>
          <cell r="C119">
            <v>1</v>
          </cell>
          <cell r="D119">
            <v>1.8169999999999999</v>
          </cell>
          <cell r="E119">
            <v>3</v>
          </cell>
          <cell r="F119">
            <v>183.09200000000001</v>
          </cell>
          <cell r="G119">
            <v>1</v>
          </cell>
          <cell r="H119">
            <v>2.9930284900000004</v>
          </cell>
          <cell r="I119">
            <v>187.90202849000002</v>
          </cell>
        </row>
        <row r="120">
          <cell r="B120" t="str">
            <v>Hà Nam</v>
          </cell>
          <cell r="C120">
            <v>3</v>
          </cell>
          <cell r="D120">
            <v>31</v>
          </cell>
          <cell r="E120">
            <v>8</v>
          </cell>
          <cell r="F120">
            <v>122.697636625</v>
          </cell>
          <cell r="G120">
            <v>0</v>
          </cell>
          <cell r="H120">
            <v>0</v>
          </cell>
          <cell r="I120">
            <v>153.697636625</v>
          </cell>
        </row>
        <row r="121">
          <cell r="B121" t="str">
            <v>Quảng Ninh</v>
          </cell>
          <cell r="C121">
            <v>4</v>
          </cell>
          <cell r="D121">
            <v>110.8</v>
          </cell>
          <cell r="E121">
            <v>0</v>
          </cell>
          <cell r="F121">
            <v>0</v>
          </cell>
          <cell r="G121">
            <v>2</v>
          </cell>
          <cell r="H121">
            <v>0.14613055999999999</v>
          </cell>
          <cell r="I121">
            <v>110.94613056</v>
          </cell>
        </row>
        <row r="122">
          <cell r="B122" t="str">
            <v>Sóc Trăng</v>
          </cell>
          <cell r="C122">
            <v>1</v>
          </cell>
          <cell r="D122">
            <v>90.032701000000003</v>
          </cell>
          <cell r="E122">
            <v>0</v>
          </cell>
          <cell r="F122">
            <v>0</v>
          </cell>
          <cell r="G122">
            <v>0</v>
          </cell>
          <cell r="H122">
            <v>0</v>
          </cell>
          <cell r="I122">
            <v>90.032701000000003</v>
          </cell>
        </row>
        <row r="123">
          <cell r="B123" t="str">
            <v>Hải Dương</v>
          </cell>
          <cell r="C123">
            <v>2</v>
          </cell>
          <cell r="D123">
            <v>1.536</v>
          </cell>
          <cell r="E123">
            <v>8</v>
          </cell>
          <cell r="F123">
            <v>85.600499999999997</v>
          </cell>
          <cell r="G123">
            <v>2</v>
          </cell>
          <cell r="H123">
            <v>2.0991300000000002</v>
          </cell>
          <cell r="I123">
            <v>89.23563</v>
          </cell>
        </row>
        <row r="124">
          <cell r="B124" t="str">
            <v>Thái Bình</v>
          </cell>
          <cell r="C124">
            <v>1</v>
          </cell>
          <cell r="D124">
            <v>40</v>
          </cell>
          <cell r="E124">
            <v>2</v>
          </cell>
          <cell r="F124">
            <v>34.241492000000001</v>
          </cell>
          <cell r="G124">
            <v>0</v>
          </cell>
          <cell r="H124">
            <v>0</v>
          </cell>
          <cell r="I124">
            <v>74.241491999999994</v>
          </cell>
        </row>
        <row r="125">
          <cell r="B125" t="str">
            <v>Bình Phước</v>
          </cell>
          <cell r="C125">
            <v>10</v>
          </cell>
          <cell r="D125">
            <v>34.366125600000004</v>
          </cell>
          <cell r="E125">
            <v>2</v>
          </cell>
          <cell r="F125">
            <v>2.78</v>
          </cell>
          <cell r="G125">
            <v>0</v>
          </cell>
          <cell r="H125">
            <v>0</v>
          </cell>
          <cell r="I125">
            <v>37.146125600000005</v>
          </cell>
        </row>
        <row r="126">
          <cell r="B126" t="str">
            <v>Thanh Hóa</v>
          </cell>
          <cell r="C126">
            <v>3</v>
          </cell>
          <cell r="D126">
            <v>21</v>
          </cell>
          <cell r="E126">
            <v>3</v>
          </cell>
          <cell r="F126">
            <v>10.728683999999999</v>
          </cell>
          <cell r="G126">
            <v>2</v>
          </cell>
          <cell r="H126">
            <v>0.53950900000000002</v>
          </cell>
          <cell r="I126">
            <v>32.268193000000004</v>
          </cell>
        </row>
        <row r="127">
          <cell r="B127" t="str">
            <v>Thừa Thiên Huế</v>
          </cell>
          <cell r="C127">
            <v>1</v>
          </cell>
          <cell r="D127">
            <v>25</v>
          </cell>
          <cell r="E127">
            <v>0</v>
          </cell>
          <cell r="F127">
            <v>0</v>
          </cell>
          <cell r="G127">
            <v>1</v>
          </cell>
          <cell r="H127">
            <v>0.13043399999999999</v>
          </cell>
          <cell r="I127">
            <v>25.130434000000001</v>
          </cell>
        </row>
        <row r="128">
          <cell r="B128" t="str">
            <v>Tiền Giang</v>
          </cell>
          <cell r="C128">
            <v>3</v>
          </cell>
          <cell r="D128">
            <v>19.952999999999999</v>
          </cell>
          <cell r="E128">
            <v>0</v>
          </cell>
          <cell r="F128">
            <v>0</v>
          </cell>
          <cell r="G128">
            <v>0</v>
          </cell>
          <cell r="H128">
            <v>0</v>
          </cell>
          <cell r="I128">
            <v>19.952999999999999</v>
          </cell>
        </row>
        <row r="129">
          <cell r="B129" t="str">
            <v>Vĩnh Phúc</v>
          </cell>
          <cell r="C129">
            <v>3</v>
          </cell>
          <cell r="D129">
            <v>3.4</v>
          </cell>
          <cell r="E129">
            <v>1</v>
          </cell>
          <cell r="F129">
            <v>13.142906999999999</v>
          </cell>
          <cell r="G129">
            <v>0</v>
          </cell>
          <cell r="H129">
            <v>0</v>
          </cell>
          <cell r="I129">
            <v>16.542907</v>
          </cell>
        </row>
        <row r="130">
          <cell r="B130" t="str">
            <v>Ninh Thuận</v>
          </cell>
          <cell r="C130">
            <v>0</v>
          </cell>
          <cell r="D130">
            <v>0</v>
          </cell>
          <cell r="E130">
            <v>0</v>
          </cell>
          <cell r="F130">
            <v>0</v>
          </cell>
          <cell r="G130">
            <v>3</v>
          </cell>
          <cell r="H130">
            <v>13.763166350000002</v>
          </cell>
          <cell r="I130">
            <v>13.763166350000002</v>
          </cell>
        </row>
        <row r="131">
          <cell r="B131" t="str">
            <v>Vĩnh Long</v>
          </cell>
          <cell r="C131">
            <v>1</v>
          </cell>
          <cell r="D131">
            <v>0.3</v>
          </cell>
          <cell r="E131">
            <v>3</v>
          </cell>
          <cell r="F131">
            <v>8.7200000000000006</v>
          </cell>
          <cell r="G131">
            <v>0</v>
          </cell>
          <cell r="H131">
            <v>0</v>
          </cell>
          <cell r="I131">
            <v>9.0200000000000014</v>
          </cell>
        </row>
        <row r="132">
          <cell r="B132" t="str">
            <v>Quảng Nam</v>
          </cell>
          <cell r="C132">
            <v>1</v>
          </cell>
          <cell r="D132">
            <v>8.6240000000000006</v>
          </cell>
          <cell r="E132">
            <v>0</v>
          </cell>
          <cell r="F132">
            <v>0</v>
          </cell>
          <cell r="G132">
            <v>6</v>
          </cell>
          <cell r="H132">
            <v>0.18833544000000002</v>
          </cell>
          <cell r="I132">
            <v>8.81233544</v>
          </cell>
        </row>
        <row r="133">
          <cell r="B133" t="str">
            <v>Đà Nẵng</v>
          </cell>
          <cell r="C133">
            <v>7</v>
          </cell>
          <cell r="D133">
            <v>5.8074450000000004</v>
          </cell>
          <cell r="E133">
            <v>2</v>
          </cell>
          <cell r="F133">
            <v>1.080505</v>
          </cell>
          <cell r="G133">
            <v>9</v>
          </cell>
          <cell r="H133">
            <v>0.99042417999999999</v>
          </cell>
          <cell r="I133">
            <v>7.8783741799999998</v>
          </cell>
        </row>
        <row r="134">
          <cell r="B134" t="str">
            <v>Cần Thơ</v>
          </cell>
          <cell r="C134">
            <v>1</v>
          </cell>
          <cell r="D134">
            <v>1.26</v>
          </cell>
          <cell r="E134">
            <v>1</v>
          </cell>
          <cell r="F134">
            <v>1.7112149999999999</v>
          </cell>
          <cell r="G134">
            <v>2</v>
          </cell>
          <cell r="H134">
            <v>2.4034239999999998</v>
          </cell>
          <cell r="I134">
            <v>5.3746390000000002</v>
          </cell>
        </row>
        <row r="135">
          <cell r="B135" t="str">
            <v>Quảng Ngãi</v>
          </cell>
          <cell r="C135">
            <v>0</v>
          </cell>
          <cell r="D135">
            <v>0</v>
          </cell>
          <cell r="E135">
            <v>1</v>
          </cell>
          <cell r="F135">
            <v>5</v>
          </cell>
          <cell r="G135">
            <v>1</v>
          </cell>
          <cell r="H135">
            <v>3.5427000000000001E-4</v>
          </cell>
          <cell r="I135">
            <v>5.0003542699999999</v>
          </cell>
        </row>
        <row r="136">
          <cell r="B136" t="str">
            <v>Yên Bái</v>
          </cell>
          <cell r="C136">
            <v>2</v>
          </cell>
          <cell r="D136">
            <v>4.6553529999999999</v>
          </cell>
          <cell r="E136">
            <v>0</v>
          </cell>
          <cell r="F136">
            <v>0</v>
          </cell>
          <cell r="G136">
            <v>0</v>
          </cell>
          <cell r="H136">
            <v>0</v>
          </cell>
          <cell r="I136">
            <v>4.6553529999999999</v>
          </cell>
        </row>
        <row r="137">
          <cell r="B137" t="str">
            <v>Đăk Lăk</v>
          </cell>
          <cell r="C137">
            <v>0</v>
          </cell>
          <cell r="D137">
            <v>0</v>
          </cell>
          <cell r="E137">
            <v>1</v>
          </cell>
          <cell r="F137">
            <v>3.363772</v>
          </cell>
          <cell r="G137">
            <v>0</v>
          </cell>
          <cell r="H137">
            <v>0</v>
          </cell>
          <cell r="I137">
            <v>3.363772</v>
          </cell>
        </row>
        <row r="138">
          <cell r="B138" t="str">
            <v>Ninh Bình</v>
          </cell>
          <cell r="C138">
            <v>0</v>
          </cell>
          <cell r="D138">
            <v>0</v>
          </cell>
          <cell r="E138">
            <v>1</v>
          </cell>
          <cell r="F138">
            <v>2.02</v>
          </cell>
          <cell r="G138">
            <v>0</v>
          </cell>
          <cell r="H138">
            <v>0</v>
          </cell>
          <cell r="I138">
            <v>2.02</v>
          </cell>
        </row>
        <row r="139">
          <cell r="B139" t="str">
            <v>Khánh Hòa</v>
          </cell>
          <cell r="C139">
            <v>1</v>
          </cell>
          <cell r="D139">
            <v>0.76524000000000003</v>
          </cell>
          <cell r="E139">
            <v>0</v>
          </cell>
          <cell r="F139">
            <v>0</v>
          </cell>
          <cell r="G139">
            <v>10</v>
          </cell>
          <cell r="H139">
            <v>1.0819684599999999</v>
          </cell>
          <cell r="I139">
            <v>1.8472084600000001</v>
          </cell>
        </row>
        <row r="140">
          <cell r="B140" t="str">
            <v>Lâm Đồng</v>
          </cell>
          <cell r="C140">
            <v>0</v>
          </cell>
          <cell r="D140">
            <v>0</v>
          </cell>
          <cell r="E140">
            <v>1</v>
          </cell>
          <cell r="F140">
            <v>0.8219411875</v>
          </cell>
          <cell r="G140">
            <v>6</v>
          </cell>
          <cell r="H140">
            <v>0.86208685000000007</v>
          </cell>
          <cell r="I140">
            <v>1.6840280375000001</v>
          </cell>
        </row>
        <row r="141">
          <cell r="B141" t="str">
            <v>Hòa Bình</v>
          </cell>
          <cell r="C141">
            <v>0</v>
          </cell>
          <cell r="D141">
            <v>0</v>
          </cell>
          <cell r="E141">
            <v>0</v>
          </cell>
          <cell r="F141">
            <v>0</v>
          </cell>
          <cell r="G141">
            <v>1</v>
          </cell>
          <cell r="H141">
            <v>1.0979247700000001</v>
          </cell>
          <cell r="I141">
            <v>1.0979247700000001</v>
          </cell>
        </row>
        <row r="142">
          <cell r="B142" t="str">
            <v>Nam Định</v>
          </cell>
          <cell r="C142">
            <v>1</v>
          </cell>
          <cell r="D142">
            <v>4.3630000000000002E-2</v>
          </cell>
          <cell r="E142">
            <v>0</v>
          </cell>
          <cell r="F142">
            <v>0</v>
          </cell>
          <cell r="G142">
            <v>2</v>
          </cell>
          <cell r="H142">
            <v>0.69531377999999999</v>
          </cell>
          <cell r="I142">
            <v>0.73894378000000005</v>
          </cell>
        </row>
        <row r="143">
          <cell r="B143" t="str">
            <v>Tuyên Quang</v>
          </cell>
          <cell r="C143">
            <v>0</v>
          </cell>
          <cell r="D143">
            <v>0</v>
          </cell>
          <cell r="E143">
            <v>0</v>
          </cell>
          <cell r="F143">
            <v>0</v>
          </cell>
          <cell r="G143">
            <v>1</v>
          </cell>
          <cell r="H143">
            <v>0.45301599999999997</v>
          </cell>
          <cell r="I143">
            <v>0.45301599999999997</v>
          </cell>
        </row>
        <row r="144">
          <cell r="B144" t="str">
            <v>Quảng Trị</v>
          </cell>
          <cell r="C144">
            <v>0</v>
          </cell>
          <cell r="D144">
            <v>0</v>
          </cell>
          <cell r="E144">
            <v>0</v>
          </cell>
          <cell r="F144">
            <v>0</v>
          </cell>
          <cell r="G144">
            <v>1</v>
          </cell>
          <cell r="H144">
            <v>0.3</v>
          </cell>
          <cell r="I144">
            <v>0.3</v>
          </cell>
        </row>
        <row r="145">
          <cell r="B145" t="str">
            <v>Hậu Giang</v>
          </cell>
          <cell r="C145">
            <v>0</v>
          </cell>
          <cell r="D145">
            <v>0</v>
          </cell>
          <cell r="E145">
            <v>0</v>
          </cell>
          <cell r="F145">
            <v>0</v>
          </cell>
          <cell r="G145">
            <v>1</v>
          </cell>
          <cell r="H145">
            <v>0.19066148000000002</v>
          </cell>
          <cell r="I145">
            <v>0.19066148000000002</v>
          </cell>
        </row>
        <row r="146">
          <cell r="B146" t="str">
            <v>Kiên Giang</v>
          </cell>
          <cell r="C146">
            <v>0</v>
          </cell>
          <cell r="D146">
            <v>0</v>
          </cell>
          <cell r="E146">
            <v>0</v>
          </cell>
          <cell r="F146">
            <v>0</v>
          </cell>
          <cell r="G146">
            <v>1</v>
          </cell>
          <cell r="H146">
            <v>0.12999957000000001</v>
          </cell>
          <cell r="I146">
            <v>0.12999957000000001</v>
          </cell>
        </row>
        <row r="147">
          <cell r="B147" t="str">
            <v>Hà Tĩnh</v>
          </cell>
          <cell r="C147">
            <v>0</v>
          </cell>
          <cell r="D147">
            <v>0</v>
          </cell>
          <cell r="E147">
            <v>0</v>
          </cell>
          <cell r="F147">
            <v>0</v>
          </cell>
          <cell r="G147">
            <v>1</v>
          </cell>
          <cell r="H147">
            <v>0.12970169000000001</v>
          </cell>
          <cell r="I147">
            <v>0.12970169000000001</v>
          </cell>
        </row>
        <row r="148">
          <cell r="B148" t="str">
            <v>Bình Thuận</v>
          </cell>
          <cell r="C148">
            <v>0</v>
          </cell>
          <cell r="D148">
            <v>0</v>
          </cell>
          <cell r="E148">
            <v>0</v>
          </cell>
          <cell r="F148">
            <v>0</v>
          </cell>
          <cell r="G148">
            <v>1</v>
          </cell>
          <cell r="H148">
            <v>1.0051879999999999E-2</v>
          </cell>
          <cell r="I148">
            <v>1.0051879999999999E-2</v>
          </cell>
        </row>
        <row r="149">
          <cell r="B149" t="str">
            <v>Bến Tre</v>
          </cell>
          <cell r="C149">
            <v>0</v>
          </cell>
          <cell r="D149">
            <v>0</v>
          </cell>
          <cell r="E149">
            <v>1</v>
          </cell>
          <cell r="F149">
            <v>-0.44500000000000001</v>
          </cell>
          <cell r="G149">
            <v>0</v>
          </cell>
          <cell r="H149">
            <v>0</v>
          </cell>
          <cell r="I149">
            <v>-0.44500000000000001</v>
          </cell>
        </row>
        <row r="150">
          <cell r="I150">
            <v>8907.4026483591388</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tabSelected="1" topLeftCell="A2" workbookViewId="0">
      <selection activeCell="E16" sqref="E16"/>
    </sheetView>
  </sheetViews>
  <sheetFormatPr defaultColWidth="9.140625" defaultRowHeight="15"/>
  <cols>
    <col min="1" max="1" width="6.140625" style="53" customWidth="1"/>
    <col min="2" max="2" width="32.28515625" style="53" customWidth="1"/>
    <col min="3" max="3" width="16.5703125" style="53" customWidth="1"/>
    <col min="4" max="4" width="16.28515625" style="55" customWidth="1"/>
    <col min="5" max="5" width="16.28515625" style="56" customWidth="1"/>
    <col min="6" max="6" width="16.28515625" style="58" customWidth="1"/>
    <col min="7" max="16384" width="9.140625" style="53"/>
  </cols>
  <sheetData>
    <row r="1" spans="1:6" hidden="1">
      <c r="A1" s="157" t="s">
        <v>270</v>
      </c>
      <c r="B1" s="157"/>
      <c r="C1" s="157"/>
      <c r="D1" s="157"/>
      <c r="E1" s="157"/>
      <c r="F1" s="157"/>
    </row>
    <row r="2" spans="1:6">
      <c r="A2" s="54"/>
      <c r="B2" s="54"/>
      <c r="C2" s="54"/>
      <c r="D2" s="54"/>
      <c r="E2" s="54"/>
      <c r="F2" s="54"/>
    </row>
    <row r="3" spans="1:6">
      <c r="A3" s="22" t="s">
        <v>0</v>
      </c>
      <c r="F3" s="57" t="s">
        <v>291</v>
      </c>
    </row>
    <row r="5" spans="1:6" ht="18.75">
      <c r="A5" s="154" t="s">
        <v>294</v>
      </c>
      <c r="B5" s="154"/>
      <c r="C5" s="154"/>
      <c r="D5" s="154"/>
      <c r="E5" s="154"/>
      <c r="F5" s="154"/>
    </row>
    <row r="6" spans="1:6" ht="18.75">
      <c r="A6" s="158"/>
      <c r="B6" s="158"/>
      <c r="C6" s="158"/>
      <c r="D6" s="158"/>
      <c r="E6" s="158"/>
      <c r="F6" s="158"/>
    </row>
    <row r="7" spans="1:6" ht="15.75" thickBot="1"/>
    <row r="8" spans="1:6" s="63" customFormat="1" ht="29.25" thickTop="1">
      <c r="A8" s="59" t="s">
        <v>1</v>
      </c>
      <c r="B8" s="60" t="s">
        <v>2</v>
      </c>
      <c r="C8" s="60" t="s">
        <v>3</v>
      </c>
      <c r="D8" s="61" t="s">
        <v>293</v>
      </c>
      <c r="E8" s="61" t="s">
        <v>292</v>
      </c>
      <c r="F8" s="62" t="s">
        <v>4</v>
      </c>
    </row>
    <row r="9" spans="1:6" s="69" customFormat="1">
      <c r="A9" s="64">
        <v>1</v>
      </c>
      <c r="B9" s="65" t="s">
        <v>5</v>
      </c>
      <c r="C9" s="66" t="s">
        <v>6</v>
      </c>
      <c r="D9" s="67">
        <v>4420</v>
      </c>
      <c r="E9" s="67">
        <v>4324</v>
      </c>
      <c r="F9" s="68">
        <f>E9/D9</f>
        <v>0.97828054298642531</v>
      </c>
    </row>
    <row r="10" spans="1:6" s="69" customFormat="1">
      <c r="A10" s="64">
        <v>2</v>
      </c>
      <c r="B10" s="65" t="s">
        <v>7</v>
      </c>
      <c r="C10" s="66" t="s">
        <v>6</v>
      </c>
      <c r="D10" s="70">
        <v>8907.4026483591406</v>
      </c>
      <c r="E10" s="70">
        <f>E11+E12+E13</f>
        <v>5446.9361076517198</v>
      </c>
      <c r="F10" s="71">
        <f>E10/D10</f>
        <v>0.61150666728365721</v>
      </c>
    </row>
    <row r="11" spans="1:6" s="69" customFormat="1">
      <c r="A11" s="64" t="s">
        <v>8</v>
      </c>
      <c r="B11" s="65" t="s">
        <v>9</v>
      </c>
      <c r="C11" s="66" t="s">
        <v>6</v>
      </c>
      <c r="D11" s="70">
        <v>3212.9123170499997</v>
      </c>
      <c r="E11" s="70">
        <f>'Thang 3 2023'!D26</f>
        <v>3023.1509878800007</v>
      </c>
      <c r="F11" s="71">
        <f>E11/D11</f>
        <v>0.94093790603528449</v>
      </c>
    </row>
    <row r="12" spans="1:6" s="69" customFormat="1">
      <c r="A12" s="64" t="s">
        <v>10</v>
      </c>
      <c r="B12" s="65" t="s">
        <v>11</v>
      </c>
      <c r="C12" s="66" t="s">
        <v>6</v>
      </c>
      <c r="D12" s="70">
        <v>4063.3378353691401</v>
      </c>
      <c r="E12" s="70">
        <f>'Thang 3 2023'!F26</f>
        <v>1208.1732002617189</v>
      </c>
      <c r="F12" s="71">
        <f t="shared" ref="F12:F21" si="0">E12/D12</f>
        <v>0.29733515873212163</v>
      </c>
    </row>
    <row r="13" spans="1:6" s="69" customFormat="1">
      <c r="A13" s="64" t="s">
        <v>12</v>
      </c>
      <c r="B13" s="65" t="s">
        <v>13</v>
      </c>
      <c r="C13" s="66" t="s">
        <v>6</v>
      </c>
      <c r="D13" s="70">
        <v>1631.1524959400003</v>
      </c>
      <c r="E13" s="70">
        <f>'Thang 3 2023'!H26</f>
        <v>1215.61191951</v>
      </c>
      <c r="F13" s="71">
        <f t="shared" si="0"/>
        <v>0.7452472546470692</v>
      </c>
    </row>
    <row r="14" spans="1:6" s="69" customFormat="1">
      <c r="A14" s="64">
        <v>3</v>
      </c>
      <c r="B14" s="65" t="s">
        <v>14</v>
      </c>
      <c r="C14" s="66"/>
      <c r="D14" s="67"/>
      <c r="E14" s="67"/>
      <c r="F14" s="71" t="s">
        <v>283</v>
      </c>
    </row>
    <row r="15" spans="1:6" s="69" customFormat="1">
      <c r="A15" s="64" t="s">
        <v>15</v>
      </c>
      <c r="B15" s="65" t="s">
        <v>16</v>
      </c>
      <c r="C15" s="66" t="s">
        <v>17</v>
      </c>
      <c r="D15" s="67">
        <v>322</v>
      </c>
      <c r="E15" s="67">
        <f>'Thang 3 2023'!C26</f>
        <v>522</v>
      </c>
      <c r="F15" s="71">
        <f t="shared" si="0"/>
        <v>1.6211180124223603</v>
      </c>
    </row>
    <row r="16" spans="1:6" s="69" customFormat="1">
      <c r="A16" s="64" t="s">
        <v>18</v>
      </c>
      <c r="B16" s="65" t="s">
        <v>19</v>
      </c>
      <c r="C16" s="66" t="s">
        <v>20</v>
      </c>
      <c r="D16" s="67">
        <v>228</v>
      </c>
      <c r="E16" s="67">
        <f>'Thang 3 2023'!E26</f>
        <v>234</v>
      </c>
      <c r="F16" s="71">
        <f t="shared" si="0"/>
        <v>1.0263157894736843</v>
      </c>
    </row>
    <row r="17" spans="1:6" s="69" customFormat="1">
      <c r="A17" s="64" t="s">
        <v>21</v>
      </c>
      <c r="B17" s="65" t="s">
        <v>13</v>
      </c>
      <c r="C17" s="66" t="s">
        <v>20</v>
      </c>
      <c r="D17" s="67">
        <v>734</v>
      </c>
      <c r="E17" s="67">
        <f>'Thang 3 2023'!G26</f>
        <v>703</v>
      </c>
      <c r="F17" s="71">
        <f t="shared" si="0"/>
        <v>0.95776566757493187</v>
      </c>
    </row>
    <row r="18" spans="1:6" s="69" customFormat="1" ht="14.25" customHeight="1">
      <c r="A18" s="72">
        <v>4</v>
      </c>
      <c r="B18" s="73" t="s">
        <v>22</v>
      </c>
      <c r="C18" s="74"/>
      <c r="D18" s="75"/>
      <c r="E18" s="75"/>
      <c r="F18" s="76"/>
    </row>
    <row r="19" spans="1:6" s="69" customFormat="1" ht="14.25" customHeight="1">
      <c r="A19" s="64" t="s">
        <v>23</v>
      </c>
      <c r="B19" s="65" t="s">
        <v>24</v>
      </c>
      <c r="C19" s="66" t="s">
        <v>6</v>
      </c>
      <c r="D19" s="67">
        <v>66572</v>
      </c>
      <c r="E19" s="67">
        <v>59910</v>
      </c>
      <c r="F19" s="68">
        <f t="shared" si="0"/>
        <v>0.89992789761461278</v>
      </c>
    </row>
    <row r="20" spans="1:6" s="69" customFormat="1" ht="14.25" customHeight="1">
      <c r="A20" s="64" t="s">
        <v>25</v>
      </c>
      <c r="B20" s="65" t="s">
        <v>26</v>
      </c>
      <c r="C20" s="66" t="s">
        <v>6</v>
      </c>
      <c r="D20" s="67">
        <v>66088</v>
      </c>
      <c r="E20" s="67">
        <v>59343</v>
      </c>
      <c r="F20" s="68">
        <f t="shared" si="0"/>
        <v>0.89793911148771333</v>
      </c>
    </row>
    <row r="21" spans="1:6" s="69" customFormat="1" ht="15" customHeight="1" thickBot="1">
      <c r="A21" s="77">
        <v>5</v>
      </c>
      <c r="B21" s="78" t="s">
        <v>27</v>
      </c>
      <c r="C21" s="79" t="s">
        <v>6</v>
      </c>
      <c r="D21" s="104">
        <v>57991</v>
      </c>
      <c r="E21" s="104">
        <v>50469</v>
      </c>
      <c r="F21" s="80">
        <f t="shared" si="0"/>
        <v>0.87029021744753499</v>
      </c>
    </row>
    <row r="22" spans="1:6" s="69" customFormat="1" ht="15.75" thickTop="1">
      <c r="A22" s="81"/>
      <c r="C22" s="82"/>
      <c r="D22" s="83"/>
      <c r="E22" s="56"/>
      <c r="F22" s="84"/>
    </row>
    <row r="23" spans="1:6" s="69" customFormat="1" ht="53.25" customHeight="1">
      <c r="A23" s="81"/>
      <c r="B23" s="85" t="s">
        <v>290</v>
      </c>
      <c r="C23" s="155" t="s">
        <v>319</v>
      </c>
      <c r="D23" s="155"/>
      <c r="E23" s="155"/>
      <c r="F23" s="155"/>
    </row>
    <row r="24" spans="1:6" s="69" customFormat="1">
      <c r="A24" s="86" t="s">
        <v>28</v>
      </c>
      <c r="C24" s="87"/>
      <c r="D24" s="87"/>
      <c r="E24" s="56"/>
      <c r="F24" s="88"/>
    </row>
    <row r="25" spans="1:6" s="69" customFormat="1" ht="16.5">
      <c r="B25" s="81" t="s">
        <v>288</v>
      </c>
      <c r="D25" s="56"/>
      <c r="E25" s="56"/>
      <c r="F25" s="1"/>
    </row>
    <row r="26" spans="1:6" s="69" customFormat="1" ht="16.5">
      <c r="B26" s="81"/>
      <c r="D26" s="89"/>
      <c r="E26" s="90"/>
      <c r="F26" s="1"/>
    </row>
    <row r="27" spans="1:6" s="69" customFormat="1" hidden="1">
      <c r="A27" s="156" t="s">
        <v>29</v>
      </c>
      <c r="B27" s="156"/>
      <c r="D27" s="91"/>
      <c r="E27" s="92"/>
      <c r="F27" s="93"/>
    </row>
    <row r="28" spans="1:6" s="69" customFormat="1" hidden="1">
      <c r="B28" s="81" t="s">
        <v>30</v>
      </c>
      <c r="C28" s="69" t="s">
        <v>31</v>
      </c>
      <c r="D28" s="56"/>
      <c r="E28" s="91"/>
      <c r="F28" s="94"/>
    </row>
    <row r="29" spans="1:6" hidden="1">
      <c r="A29" s="69"/>
      <c r="B29" s="69" t="s">
        <v>32</v>
      </c>
      <c r="C29" s="69" t="s">
        <v>33</v>
      </c>
      <c r="D29" s="91"/>
      <c r="E29" s="95"/>
      <c r="F29" s="96"/>
    </row>
    <row r="30" spans="1:6" hidden="1">
      <c r="B30" s="53" t="s">
        <v>34</v>
      </c>
      <c r="C30" s="97">
        <v>14716</v>
      </c>
      <c r="D30" s="95"/>
      <c r="E30" s="98"/>
      <c r="F30" s="99"/>
    </row>
    <row r="31" spans="1:6" hidden="1">
      <c r="D31" s="100"/>
      <c r="E31" s="98"/>
      <c r="F31" s="101"/>
    </row>
    <row r="32" spans="1:6" hidden="1"/>
    <row r="33" spans="6:6" hidden="1"/>
    <row r="36" spans="6:6">
      <c r="F36" s="102"/>
    </row>
  </sheetData>
  <mergeCells count="5">
    <mergeCell ref="A5:F5"/>
    <mergeCell ref="C23:F23"/>
    <mergeCell ref="A27:B27"/>
    <mergeCell ref="A1:F1"/>
    <mergeCell ref="A6:F6"/>
  </mergeCells>
  <pageMargins left="1.45" right="0.7" top="1"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27"/>
  <sheetViews>
    <sheetView showZeros="0" zoomScaleNormal="100" workbookViewId="0">
      <selection activeCell="L51" sqref="L1:AJ1048576"/>
    </sheetView>
  </sheetViews>
  <sheetFormatPr defaultColWidth="8.7109375" defaultRowHeight="15"/>
  <cols>
    <col min="1" max="1" width="4.85546875" style="45" customWidth="1"/>
    <col min="2" max="2" width="35.28515625" style="21" customWidth="1"/>
    <col min="3" max="3" width="7.28515625" style="23" customWidth="1"/>
    <col min="4" max="4" width="10.7109375" style="24" customWidth="1"/>
    <col min="5" max="5" width="9" style="23" customWidth="1"/>
    <col min="6" max="6" width="10.7109375" style="24" customWidth="1"/>
    <col min="7" max="7" width="9.5703125" style="23" customWidth="1"/>
    <col min="8" max="8" width="10.28515625" style="24" bestFit="1" customWidth="1"/>
    <col min="9" max="9" width="10.85546875" style="24" customWidth="1"/>
    <col min="10" max="10" width="9.42578125" style="24" hidden="1" customWidth="1"/>
    <col min="11" max="11" width="10.140625" style="112" customWidth="1"/>
    <col min="12" max="16384" width="8.7109375" style="21"/>
  </cols>
  <sheetData>
    <row r="1" spans="1:11">
      <c r="A1" s="157" t="s">
        <v>271</v>
      </c>
      <c r="B1" s="157"/>
      <c r="C1" s="157"/>
      <c r="D1" s="157"/>
      <c r="E1" s="157"/>
      <c r="F1" s="157"/>
      <c r="G1" s="157"/>
      <c r="H1" s="157"/>
      <c r="I1" s="157"/>
      <c r="J1" s="157"/>
      <c r="K1" s="157"/>
    </row>
    <row r="3" spans="1:11">
      <c r="A3" s="22" t="s">
        <v>35</v>
      </c>
      <c r="G3" s="25"/>
      <c r="H3" s="26"/>
      <c r="I3" s="26"/>
      <c r="J3" s="26"/>
      <c r="K3" s="107"/>
    </row>
    <row r="5" spans="1:11" ht="15.75">
      <c r="A5" s="166" t="s">
        <v>296</v>
      </c>
      <c r="B5" s="166"/>
      <c r="C5" s="166"/>
      <c r="D5" s="166"/>
      <c r="E5" s="166"/>
      <c r="F5" s="166"/>
      <c r="G5" s="166"/>
      <c r="H5" s="166"/>
      <c r="I5" s="166"/>
      <c r="J5" s="166"/>
      <c r="K5" s="166"/>
    </row>
    <row r="6" spans="1:11">
      <c r="A6" s="159" t="s">
        <v>295</v>
      </c>
      <c r="B6" s="159"/>
      <c r="C6" s="159"/>
      <c r="D6" s="159"/>
      <c r="E6" s="159"/>
      <c r="F6" s="159"/>
      <c r="G6" s="159"/>
      <c r="H6" s="159"/>
      <c r="I6" s="159"/>
      <c r="J6" s="159"/>
      <c r="K6" s="159"/>
    </row>
    <row r="8" spans="1:11" s="31" customFormat="1" ht="51">
      <c r="A8" s="27" t="s">
        <v>1</v>
      </c>
      <c r="B8" s="28" t="s">
        <v>36</v>
      </c>
      <c r="C8" s="29" t="s">
        <v>37</v>
      </c>
      <c r="D8" s="30" t="s">
        <v>38</v>
      </c>
      <c r="E8" s="29" t="s">
        <v>39</v>
      </c>
      <c r="F8" s="30" t="s">
        <v>40</v>
      </c>
      <c r="G8" s="29" t="s">
        <v>41</v>
      </c>
      <c r="H8" s="30" t="s">
        <v>42</v>
      </c>
      <c r="I8" s="30" t="s">
        <v>43</v>
      </c>
      <c r="J8" s="30" t="s">
        <v>301</v>
      </c>
      <c r="K8" s="108" t="s">
        <v>298</v>
      </c>
    </row>
    <row r="9" spans="1:11" s="36" customFormat="1">
      <c r="A9" s="32">
        <v>1</v>
      </c>
      <c r="B9" s="33" t="s">
        <v>45</v>
      </c>
      <c r="C9" s="34">
        <v>150</v>
      </c>
      <c r="D9" s="35">
        <v>2346.6188561700001</v>
      </c>
      <c r="E9" s="34">
        <v>152</v>
      </c>
      <c r="F9" s="35">
        <v>1079.0737821406251</v>
      </c>
      <c r="G9" s="34">
        <v>96</v>
      </c>
      <c r="H9" s="35">
        <v>550.90737135000018</v>
      </c>
      <c r="I9" s="35">
        <f t="shared" ref="I9:I25" si="0">D9+F9+H9</f>
        <v>3976.6000096606253</v>
      </c>
      <c r="J9" s="132">
        <f>VLOOKUP(B9,'[1]Thang 3 2022'!$B$9:$I$26,8,FALSE)</f>
        <v>5300.2491138887499</v>
      </c>
      <c r="K9" s="109">
        <f t="shared" ref="K9:K25" si="1">I9/J9*100</f>
        <v>75.0266624117791</v>
      </c>
    </row>
    <row r="10" spans="1:11" s="36" customFormat="1">
      <c r="A10" s="32">
        <v>2</v>
      </c>
      <c r="B10" s="33" t="s">
        <v>47</v>
      </c>
      <c r="C10" s="34">
        <v>15</v>
      </c>
      <c r="D10" s="35">
        <v>362.10856852999996</v>
      </c>
      <c r="E10" s="34">
        <v>2</v>
      </c>
      <c r="F10" s="35">
        <v>1.5927439999999999</v>
      </c>
      <c r="G10" s="34">
        <v>21</v>
      </c>
      <c r="H10" s="35">
        <v>402.05452156999991</v>
      </c>
      <c r="I10" s="35">
        <f t="shared" si="0"/>
        <v>765.7558340999999</v>
      </c>
      <c r="J10" s="132">
        <f>VLOOKUP(B10,'[1]Thang 3 2022'!$B$9:$I$26,8,FALSE)</f>
        <v>2699.9156678899999</v>
      </c>
      <c r="K10" s="109">
        <f t="shared" si="1"/>
        <v>28.36221305750793</v>
      </c>
    </row>
    <row r="11" spans="1:11" s="36" customFormat="1" ht="30">
      <c r="A11" s="32">
        <v>3</v>
      </c>
      <c r="B11" s="33" t="s">
        <v>46</v>
      </c>
      <c r="C11" s="34">
        <v>137</v>
      </c>
      <c r="D11" s="35">
        <v>71.349819109999999</v>
      </c>
      <c r="E11" s="34">
        <v>25</v>
      </c>
      <c r="F11" s="35">
        <v>41.546142308593751</v>
      </c>
      <c r="G11" s="34">
        <v>290</v>
      </c>
      <c r="H11" s="35">
        <v>162.65590430000003</v>
      </c>
      <c r="I11" s="35">
        <f t="shared" si="0"/>
        <v>275.55186571859377</v>
      </c>
      <c r="J11" s="132">
        <f>VLOOKUP(B11,'[1]Thang 3 2022'!$B$9:$I$26,8,FALSE)</f>
        <v>135.70367458039061</v>
      </c>
      <c r="K11" s="109">
        <f t="shared" si="1"/>
        <v>203.05409309705712</v>
      </c>
    </row>
    <row r="12" spans="1:11" s="36" customFormat="1">
      <c r="A12" s="32">
        <v>4</v>
      </c>
      <c r="B12" s="33" t="s">
        <v>50</v>
      </c>
      <c r="C12" s="34">
        <v>23</v>
      </c>
      <c r="D12" s="35">
        <v>131.82394057000002</v>
      </c>
      <c r="E12" s="34">
        <v>7</v>
      </c>
      <c r="F12" s="35">
        <v>8.2990612499999994</v>
      </c>
      <c r="G12" s="34">
        <v>23</v>
      </c>
      <c r="H12" s="35">
        <v>10.647595069999999</v>
      </c>
      <c r="I12" s="35">
        <f t="shared" si="0"/>
        <v>150.77059689000001</v>
      </c>
      <c r="J12" s="132">
        <f>VLOOKUP(B12,'[1]Thang 3 2022'!$B$9:$I$26,8,FALSE)</f>
        <v>110.011876</v>
      </c>
      <c r="K12" s="109">
        <f t="shared" si="1"/>
        <v>137.04938264119778</v>
      </c>
    </row>
    <row r="13" spans="1:11" s="36" customFormat="1">
      <c r="A13" s="32">
        <v>5</v>
      </c>
      <c r="B13" s="33" t="s">
        <v>52</v>
      </c>
      <c r="C13" s="34">
        <v>11</v>
      </c>
      <c r="D13" s="35">
        <v>58.62057317</v>
      </c>
      <c r="E13" s="34">
        <v>9</v>
      </c>
      <c r="F13" s="35">
        <v>44.8741161875</v>
      </c>
      <c r="G13" s="34">
        <v>10</v>
      </c>
      <c r="H13" s="35">
        <v>2.2938397300000002</v>
      </c>
      <c r="I13" s="35">
        <f t="shared" si="0"/>
        <v>105.7885290875</v>
      </c>
      <c r="J13" s="132">
        <f>VLOOKUP(B13,'[1]Thang 3 2022'!$B$9:$I$26,8,FALSE)</f>
        <v>116.87580253</v>
      </c>
      <c r="K13" s="109">
        <f t="shared" si="1"/>
        <v>90.513627968754179</v>
      </c>
    </row>
    <row r="14" spans="1:11" s="36" customFormat="1" ht="30">
      <c r="A14" s="32">
        <v>6</v>
      </c>
      <c r="B14" s="33" t="s">
        <v>48</v>
      </c>
      <c r="C14" s="34">
        <v>76</v>
      </c>
      <c r="D14" s="35">
        <v>13.294104470000001</v>
      </c>
      <c r="E14" s="34">
        <v>12</v>
      </c>
      <c r="F14" s="35">
        <v>9.1626340000000006</v>
      </c>
      <c r="G14" s="34">
        <v>102</v>
      </c>
      <c r="H14" s="35">
        <v>48.775731880000002</v>
      </c>
      <c r="I14" s="35">
        <f t="shared" si="0"/>
        <v>71.23247035</v>
      </c>
      <c r="J14" s="132">
        <f>VLOOKUP(B14,'[1]Thang 3 2022'!$B$9:$I$26,8,FALSE)</f>
        <v>200.43155452000002</v>
      </c>
      <c r="K14" s="109">
        <f t="shared" si="1"/>
        <v>35.539548910145328</v>
      </c>
    </row>
    <row r="15" spans="1:11" s="36" customFormat="1">
      <c r="A15" s="32">
        <v>7</v>
      </c>
      <c r="B15" s="33" t="s">
        <v>54</v>
      </c>
      <c r="C15" s="34">
        <v>61</v>
      </c>
      <c r="D15" s="35">
        <v>10.886915299999998</v>
      </c>
      <c r="E15" s="34">
        <v>19</v>
      </c>
      <c r="F15" s="35">
        <v>32.21297371875</v>
      </c>
      <c r="G15" s="34">
        <v>63</v>
      </c>
      <c r="H15" s="35">
        <v>6.2877388000000014</v>
      </c>
      <c r="I15" s="35">
        <f t="shared" si="0"/>
        <v>49.387627818749998</v>
      </c>
      <c r="J15" s="132">
        <f>VLOOKUP(B15,'[1]Thang 3 2022'!$B$9:$I$26,8,FALSE)</f>
        <v>66.170537390000007</v>
      </c>
      <c r="K15" s="109">
        <f t="shared" si="1"/>
        <v>74.636884883775593</v>
      </c>
    </row>
    <row r="16" spans="1:11" s="36" customFormat="1" ht="30">
      <c r="A16" s="32">
        <v>8</v>
      </c>
      <c r="B16" s="33" t="s">
        <v>51</v>
      </c>
      <c r="C16" s="34">
        <v>5</v>
      </c>
      <c r="D16" s="35">
        <v>0.61471699999999996</v>
      </c>
      <c r="E16" s="34">
        <v>0</v>
      </c>
      <c r="F16" s="35">
        <v>0</v>
      </c>
      <c r="G16" s="34">
        <v>4</v>
      </c>
      <c r="H16" s="35">
        <v>10.859855710000001</v>
      </c>
      <c r="I16" s="35">
        <f t="shared" si="0"/>
        <v>11.474572710000002</v>
      </c>
      <c r="J16" s="132">
        <f>VLOOKUP(B16,'[1]Thang 3 2022'!$B$9:$I$26,8,FALSE)</f>
        <v>23.146449</v>
      </c>
      <c r="K16" s="109">
        <f t="shared" si="1"/>
        <v>49.573792982241045</v>
      </c>
    </row>
    <row r="17" spans="1:11" s="36" customFormat="1">
      <c r="A17" s="32">
        <v>9</v>
      </c>
      <c r="B17" s="33" t="s">
        <v>49</v>
      </c>
      <c r="C17" s="34">
        <v>13</v>
      </c>
      <c r="D17" s="35">
        <v>1.6666909599999999</v>
      </c>
      <c r="E17" s="34">
        <v>4</v>
      </c>
      <c r="F17" s="35">
        <v>2.6582539999999999</v>
      </c>
      <c r="G17" s="34">
        <v>45</v>
      </c>
      <c r="H17" s="35">
        <v>6.9183802400000012</v>
      </c>
      <c r="I17" s="35">
        <f t="shared" si="0"/>
        <v>11.243325200000001</v>
      </c>
      <c r="J17" s="132">
        <f>VLOOKUP(B17,'[1]Thang 3 2022'!$B$9:$I$26,8,FALSE)</f>
        <v>13.929895830000001</v>
      </c>
      <c r="K17" s="109">
        <f t="shared" si="1"/>
        <v>80.713634453646875</v>
      </c>
    </row>
    <row r="18" spans="1:11" s="36" customFormat="1" ht="30">
      <c r="A18" s="32">
        <v>10</v>
      </c>
      <c r="B18" s="33" t="s">
        <v>44</v>
      </c>
      <c r="C18" s="34">
        <v>6</v>
      </c>
      <c r="D18" s="35">
        <v>7.3465559999999996</v>
      </c>
      <c r="E18" s="34">
        <v>0</v>
      </c>
      <c r="F18" s="35">
        <v>0</v>
      </c>
      <c r="G18" s="34">
        <v>3</v>
      </c>
      <c r="H18" s="35">
        <v>2.4210400000000001</v>
      </c>
      <c r="I18" s="35">
        <f t="shared" si="0"/>
        <v>9.7675959999999993</v>
      </c>
      <c r="J18" s="132">
        <f>VLOOKUP(B18,'[1]Thang 3 2022'!$B$9:$I$26,8,FALSE)</f>
        <v>194.63549087999996</v>
      </c>
      <c r="K18" s="109">
        <f t="shared" si="1"/>
        <v>5.0184043803306588</v>
      </c>
    </row>
    <row r="19" spans="1:11" s="36" customFormat="1">
      <c r="A19" s="32">
        <v>11</v>
      </c>
      <c r="B19" s="33" t="s">
        <v>56</v>
      </c>
      <c r="C19" s="34">
        <v>7</v>
      </c>
      <c r="D19" s="35">
        <v>1.557928</v>
      </c>
      <c r="E19" s="34">
        <v>2</v>
      </c>
      <c r="F19" s="35">
        <v>-1.3732839999999999</v>
      </c>
      <c r="G19" s="34">
        <v>23</v>
      </c>
      <c r="H19" s="35">
        <v>5.5648883300000005</v>
      </c>
      <c r="I19" s="35">
        <f t="shared" si="0"/>
        <v>5.749532330000001</v>
      </c>
      <c r="J19" s="132">
        <f>VLOOKUP(B19,'[1]Thang 3 2022'!$B$9:$I$26,8,FALSE)</f>
        <v>9.8146941000000005</v>
      </c>
      <c r="K19" s="109">
        <f t="shared" si="1"/>
        <v>58.58086122113577</v>
      </c>
    </row>
    <row r="20" spans="1:11" s="36" customFormat="1">
      <c r="A20" s="32">
        <v>12</v>
      </c>
      <c r="B20" s="33" t="s">
        <v>55</v>
      </c>
      <c r="C20" s="34">
        <v>11</v>
      </c>
      <c r="D20" s="35">
        <v>1.362055</v>
      </c>
      <c r="E20" s="34">
        <v>1</v>
      </c>
      <c r="F20" s="35">
        <v>0.12677665625000001</v>
      </c>
      <c r="G20" s="34">
        <v>9</v>
      </c>
      <c r="H20" s="35">
        <v>4.0234755399999997</v>
      </c>
      <c r="I20" s="35">
        <f t="shared" si="0"/>
        <v>5.5123071962499992</v>
      </c>
      <c r="J20" s="132">
        <f>VLOOKUP(B20,'[1]Thang 3 2022'!$B$9:$I$26,8,FALSE)</f>
        <v>8.0995528399999994</v>
      </c>
      <c r="K20" s="109">
        <f t="shared" si="1"/>
        <v>68.056932341094523</v>
      </c>
    </row>
    <row r="21" spans="1:11" s="36" customFormat="1">
      <c r="A21" s="32">
        <v>13</v>
      </c>
      <c r="B21" s="33" t="s">
        <v>60</v>
      </c>
      <c r="C21" s="34">
        <v>1</v>
      </c>
      <c r="D21" s="35">
        <v>4.5999999999999996</v>
      </c>
      <c r="E21" s="34">
        <v>0</v>
      </c>
      <c r="F21" s="35">
        <v>0</v>
      </c>
      <c r="G21" s="34">
        <v>2</v>
      </c>
      <c r="H21" s="35">
        <v>0.62520111</v>
      </c>
      <c r="I21" s="35">
        <f t="shared" si="0"/>
        <v>5.2252011099999995</v>
      </c>
      <c r="J21" s="132">
        <f>VLOOKUP(B21,'[1]Thang 3 2022'!$B$9:$I$26,8,FALSE)</f>
        <v>0.16913043</v>
      </c>
      <c r="K21" s="109">
        <f t="shared" si="1"/>
        <v>3089.4506151258524</v>
      </c>
    </row>
    <row r="22" spans="1:11" s="36" customFormat="1">
      <c r="A22" s="32">
        <v>14</v>
      </c>
      <c r="B22" s="186" t="s">
        <v>53</v>
      </c>
      <c r="C22" s="34">
        <v>6</v>
      </c>
      <c r="D22" s="35">
        <v>11.300263600000001</v>
      </c>
      <c r="E22" s="34">
        <v>1</v>
      </c>
      <c r="F22" s="35">
        <v>-10</v>
      </c>
      <c r="G22" s="34">
        <v>3</v>
      </c>
      <c r="H22" s="35">
        <v>0.51280700000000001</v>
      </c>
      <c r="I22" s="35">
        <f t="shared" si="0"/>
        <v>1.813070600000001</v>
      </c>
      <c r="J22" s="132">
        <f>VLOOKUP(B22,'[1]Thang 3 2022'!$B$9:$I$26,8,FALSE)</f>
        <v>14.888782170000001</v>
      </c>
      <c r="K22" s="109">
        <f t="shared" si="1"/>
        <v>12.177427134727171</v>
      </c>
    </row>
    <row r="23" spans="1:11" s="36" customFormat="1">
      <c r="A23" s="32">
        <v>15</v>
      </c>
      <c r="B23" s="37" t="s">
        <v>61</v>
      </c>
      <c r="C23" s="34">
        <v>0</v>
      </c>
      <c r="D23" s="35">
        <v>0</v>
      </c>
      <c r="E23" s="34">
        <v>0</v>
      </c>
      <c r="F23" s="35">
        <v>0</v>
      </c>
      <c r="G23" s="34">
        <v>5</v>
      </c>
      <c r="H23" s="35">
        <v>0.59872360000000002</v>
      </c>
      <c r="I23" s="35">
        <f t="shared" si="0"/>
        <v>0.59872360000000002</v>
      </c>
      <c r="J23" s="132">
        <f>VLOOKUP(B23,'[1]Thang 3 2022'!$B$9:$I$26,8,FALSE)</f>
        <v>0.53395903</v>
      </c>
      <c r="K23" s="109">
        <f t="shared" si="1"/>
        <v>112.12912721037793</v>
      </c>
    </row>
    <row r="24" spans="1:11" s="36" customFormat="1">
      <c r="A24" s="32">
        <v>16</v>
      </c>
      <c r="B24" s="37" t="s">
        <v>58</v>
      </c>
      <c r="C24" s="34">
        <v>0</v>
      </c>
      <c r="D24" s="35">
        <v>0</v>
      </c>
      <c r="E24" s="34">
        <v>0</v>
      </c>
      <c r="F24" s="35">
        <v>0</v>
      </c>
      <c r="G24" s="34">
        <v>2</v>
      </c>
      <c r="H24" s="35">
        <v>0.26405428000000003</v>
      </c>
      <c r="I24" s="35">
        <f t="shared" si="0"/>
        <v>0.26405428000000003</v>
      </c>
      <c r="J24" s="132">
        <f>VLOOKUP(B24,'[1]Thang 3 2022'!$B$9:$I$26,8,FALSE)</f>
        <v>2.578338</v>
      </c>
      <c r="K24" s="109">
        <f t="shared" si="1"/>
        <v>10.241259291838386</v>
      </c>
    </row>
    <row r="25" spans="1:11" s="36" customFormat="1">
      <c r="A25" s="32">
        <v>17</v>
      </c>
      <c r="B25" s="37" t="s">
        <v>59</v>
      </c>
      <c r="C25" s="34">
        <v>0</v>
      </c>
      <c r="D25" s="35">
        <v>0</v>
      </c>
      <c r="E25" s="34">
        <v>0</v>
      </c>
      <c r="F25" s="35">
        <v>0</v>
      </c>
      <c r="G25" s="34">
        <v>2</v>
      </c>
      <c r="H25" s="35">
        <v>0.200791</v>
      </c>
      <c r="I25" s="35">
        <f t="shared" si="0"/>
        <v>0.200791</v>
      </c>
      <c r="J25" s="132">
        <f>VLOOKUP(B25,'[1]Thang 3 2022'!$B$9:$I$26,8,FALSE)</f>
        <v>1.9771529999999999</v>
      </c>
      <c r="K25" s="109">
        <f t="shared" si="1"/>
        <v>10.155562063229299</v>
      </c>
    </row>
    <row r="26" spans="1:11" s="40" customFormat="1" ht="12.75">
      <c r="A26" s="162" t="s">
        <v>62</v>
      </c>
      <c r="B26" s="163"/>
      <c r="C26" s="38">
        <f t="shared" ref="C26:I26" si="2">SUM(C9:C25)</f>
        <v>522</v>
      </c>
      <c r="D26" s="39">
        <f t="shared" si="2"/>
        <v>3023.1509878800007</v>
      </c>
      <c r="E26" s="38">
        <f t="shared" si="2"/>
        <v>234</v>
      </c>
      <c r="F26" s="39">
        <f t="shared" si="2"/>
        <v>1208.1732002617189</v>
      </c>
      <c r="G26" s="38">
        <f t="shared" si="2"/>
        <v>703</v>
      </c>
      <c r="H26" s="39">
        <f t="shared" si="2"/>
        <v>1215.61191951</v>
      </c>
      <c r="I26" s="39">
        <f t="shared" si="2"/>
        <v>5446.9361076517189</v>
      </c>
      <c r="J26" s="106"/>
      <c r="K26" s="110">
        <f>I26/'[1]Thang 3 2022'!$I$27*100</f>
        <v>61.150666728365721</v>
      </c>
    </row>
    <row r="27" spans="1:11" s="44" customFormat="1" ht="14.25" customHeight="1">
      <c r="A27" s="41"/>
      <c r="B27" s="41"/>
      <c r="C27" s="42"/>
      <c r="D27" s="43"/>
      <c r="E27" s="42"/>
      <c r="F27" s="43"/>
      <c r="G27" s="42"/>
      <c r="H27" s="43"/>
      <c r="I27" s="43"/>
      <c r="J27" s="43"/>
      <c r="K27" s="111"/>
    </row>
    <row r="28" spans="1:11" ht="15.75">
      <c r="A28" s="166" t="s">
        <v>320</v>
      </c>
      <c r="B28" s="166"/>
      <c r="C28" s="166"/>
      <c r="D28" s="166"/>
      <c r="E28" s="166"/>
      <c r="F28" s="166"/>
      <c r="G28" s="166"/>
      <c r="H28" s="166"/>
      <c r="I28" s="166"/>
      <c r="J28" s="166"/>
      <c r="K28" s="166"/>
    </row>
    <row r="29" spans="1:11">
      <c r="A29" s="159" t="str">
        <f>A6</f>
        <v>Tính từ 01/01/2023 đến 20/03/2023</v>
      </c>
      <c r="B29" s="159"/>
      <c r="C29" s="159"/>
      <c r="D29" s="159"/>
      <c r="E29" s="159"/>
      <c r="F29" s="159"/>
      <c r="G29" s="159"/>
      <c r="H29" s="159"/>
      <c r="I29" s="159"/>
      <c r="J29" s="159"/>
      <c r="K29" s="159"/>
    </row>
    <row r="31" spans="1:11" s="31" customFormat="1" ht="51">
      <c r="A31" s="27" t="s">
        <v>1</v>
      </c>
      <c r="B31" s="30" t="s">
        <v>63</v>
      </c>
      <c r="C31" s="30" t="s">
        <v>37</v>
      </c>
      <c r="D31" s="30" t="s">
        <v>38</v>
      </c>
      <c r="E31" s="30" t="s">
        <v>39</v>
      </c>
      <c r="F31" s="30" t="s">
        <v>40</v>
      </c>
      <c r="G31" s="30" t="s">
        <v>41</v>
      </c>
      <c r="H31" s="30" t="s">
        <v>42</v>
      </c>
      <c r="I31" s="30" t="s">
        <v>43</v>
      </c>
      <c r="J31" s="30" t="s">
        <v>301</v>
      </c>
      <c r="K31" s="108" t="s">
        <v>298</v>
      </c>
    </row>
    <row r="32" spans="1:11" s="36" customFormat="1">
      <c r="A32" s="46">
        <v>1</v>
      </c>
      <c r="B32" s="47" t="s">
        <v>64</v>
      </c>
      <c r="C32" s="34">
        <v>75</v>
      </c>
      <c r="D32" s="35">
        <v>1353.4752954200001</v>
      </c>
      <c r="E32" s="34">
        <v>21</v>
      </c>
      <c r="F32" s="35">
        <v>113.909650578125</v>
      </c>
      <c r="G32" s="34">
        <v>76</v>
      </c>
      <c r="H32" s="35">
        <v>219.13750426999999</v>
      </c>
      <c r="I32" s="35">
        <f>D32+F32+H32</f>
        <v>1686.5224502681249</v>
      </c>
      <c r="J32" s="132">
        <f>VLOOKUP(B32,'[1]Thang 3 2022'!$B$33:$I$97,8,FALSE)</f>
        <v>2289.3860758800001</v>
      </c>
      <c r="K32" s="109">
        <f>I32/J32*100</f>
        <v>73.667017897794068</v>
      </c>
    </row>
    <row r="33" spans="1:11" s="36" customFormat="1">
      <c r="A33" s="46">
        <v>2</v>
      </c>
      <c r="B33" s="47" t="s">
        <v>65</v>
      </c>
      <c r="C33" s="34">
        <v>77</v>
      </c>
      <c r="D33" s="35">
        <v>334.61458900000002</v>
      </c>
      <c r="E33" s="34">
        <v>29</v>
      </c>
      <c r="F33" s="35">
        <v>178.20182171875001</v>
      </c>
      <c r="G33" s="34">
        <v>72</v>
      </c>
      <c r="H33" s="35">
        <v>38.949503119999974</v>
      </c>
      <c r="I33" s="35">
        <f>D33+F33+H33</f>
        <v>551.76591383875007</v>
      </c>
      <c r="J33" s="132">
        <f>VLOOKUP(B33,'[1]Thang 3 2022'!$B$33:$I$97,8,FALSE)</f>
        <v>893.87187418999997</v>
      </c>
      <c r="K33" s="109">
        <f>I33/J33*100</f>
        <v>61.727628955631239</v>
      </c>
    </row>
    <row r="34" spans="1:11" s="36" customFormat="1">
      <c r="A34" s="46">
        <v>3</v>
      </c>
      <c r="B34" s="47" t="s">
        <v>68</v>
      </c>
      <c r="C34" s="34">
        <v>33</v>
      </c>
      <c r="D34" s="35">
        <v>273.19718666999995</v>
      </c>
      <c r="E34" s="34">
        <v>23</v>
      </c>
      <c r="F34" s="35">
        <v>81.066505000000006</v>
      </c>
      <c r="G34" s="34">
        <v>41</v>
      </c>
      <c r="H34" s="35">
        <v>123.17799981</v>
      </c>
      <c r="I34" s="35">
        <f>D34+F34+H34</f>
        <v>477.44169147999997</v>
      </c>
      <c r="J34" s="132">
        <f>VLOOKUP(B34,'[1]Thang 3 2022'!$B$33:$I$97,8,FALSE)</f>
        <v>323.70530098500001</v>
      </c>
      <c r="K34" s="109">
        <f>I34/J34*100</f>
        <v>147.49270093112372</v>
      </c>
    </row>
    <row r="35" spans="1:11" s="36" customFormat="1">
      <c r="A35" s="46">
        <v>4</v>
      </c>
      <c r="B35" s="47" t="s">
        <v>67</v>
      </c>
      <c r="C35" s="34">
        <v>81</v>
      </c>
      <c r="D35" s="35">
        <v>75.811647180000008</v>
      </c>
      <c r="E35" s="34">
        <v>63</v>
      </c>
      <c r="F35" s="35">
        <v>341.38540078124998</v>
      </c>
      <c r="G35" s="34">
        <v>200</v>
      </c>
      <c r="H35" s="35">
        <v>57.276663219999989</v>
      </c>
      <c r="I35" s="35">
        <f>D35+F35+H35</f>
        <v>474.47371118125</v>
      </c>
      <c r="J35" s="132">
        <f>VLOOKUP(B35,'[1]Thang 3 2022'!$B$33:$I$97,8,FALSE)</f>
        <v>1606.8164344331249</v>
      </c>
      <c r="K35" s="109">
        <f>I35/J35*100</f>
        <v>29.528806216662918</v>
      </c>
    </row>
    <row r="36" spans="1:11" s="36" customFormat="1">
      <c r="A36" s="46">
        <v>5</v>
      </c>
      <c r="B36" s="48" t="s">
        <v>69</v>
      </c>
      <c r="C36" s="34">
        <v>42</v>
      </c>
      <c r="D36" s="35">
        <v>414.01492300000001</v>
      </c>
      <c r="E36" s="34">
        <v>18</v>
      </c>
      <c r="F36" s="35">
        <v>19.353352000000001</v>
      </c>
      <c r="G36" s="34">
        <v>16</v>
      </c>
      <c r="H36" s="35">
        <v>17.810123319999999</v>
      </c>
      <c r="I36" s="35">
        <f>D36+F36+H36</f>
        <v>451.17839832000004</v>
      </c>
      <c r="J36" s="132">
        <f>VLOOKUP(B36,'[1]Thang 3 2022'!$B$33:$I$97,8,FALSE)</f>
        <v>581.69123602500008</v>
      </c>
      <c r="K36" s="109">
        <f>I36/J36*100</f>
        <v>77.563210579402494</v>
      </c>
    </row>
    <row r="37" spans="1:11" s="36" customFormat="1">
      <c r="A37" s="46">
        <v>6</v>
      </c>
      <c r="B37" s="47" t="s">
        <v>73</v>
      </c>
      <c r="C37" s="34">
        <v>7</v>
      </c>
      <c r="D37" s="35">
        <v>0.40621800000000002</v>
      </c>
      <c r="E37" s="34">
        <v>3</v>
      </c>
      <c r="F37" s="35">
        <v>44.7</v>
      </c>
      <c r="G37" s="34">
        <v>7</v>
      </c>
      <c r="H37" s="35">
        <v>332.10593355999998</v>
      </c>
      <c r="I37" s="35">
        <f>D37+F37+H37</f>
        <v>377.21215156</v>
      </c>
      <c r="J37" s="132">
        <f>VLOOKUP(B37,'[1]Thang 3 2022'!$B$33:$I$97,8,FALSE)</f>
        <v>627.21964113999991</v>
      </c>
      <c r="K37" s="109">
        <f>I37/J37*100</f>
        <v>60.140360221245615</v>
      </c>
    </row>
    <row r="38" spans="1:11" s="36" customFormat="1">
      <c r="A38" s="46">
        <v>7</v>
      </c>
      <c r="B38" s="47" t="s">
        <v>66</v>
      </c>
      <c r="C38" s="34">
        <v>63</v>
      </c>
      <c r="D38" s="35">
        <v>185.20871013000001</v>
      </c>
      <c r="E38" s="34">
        <v>35</v>
      </c>
      <c r="F38" s="35">
        <v>84.205661808593746</v>
      </c>
      <c r="G38" s="34">
        <v>59</v>
      </c>
      <c r="H38" s="35">
        <v>50.039345210000008</v>
      </c>
      <c r="I38" s="35">
        <f>D38+F38+H38</f>
        <v>319.4537171485938</v>
      </c>
      <c r="J38" s="132">
        <f>VLOOKUP(B38,'[1]Thang 3 2022'!$B$33:$I$97,8,FALSE)</f>
        <v>592.40036078000003</v>
      </c>
      <c r="K38" s="109">
        <f>I38/J38*100</f>
        <v>53.925307663212152</v>
      </c>
    </row>
    <row r="39" spans="1:11" s="36" customFormat="1">
      <c r="A39" s="46">
        <v>8</v>
      </c>
      <c r="B39" s="35" t="s">
        <v>79</v>
      </c>
      <c r="C39" s="34">
        <v>5</v>
      </c>
      <c r="D39" s="35">
        <v>24.2</v>
      </c>
      <c r="E39" s="34">
        <v>5</v>
      </c>
      <c r="F39" s="35">
        <v>36.759948000000001</v>
      </c>
      <c r="G39" s="34">
        <v>5</v>
      </c>
      <c r="H39" s="35">
        <v>194.87809100000001</v>
      </c>
      <c r="I39" s="35">
        <f>D39+F39+H39</f>
        <v>255.83803900000001</v>
      </c>
      <c r="J39" s="132">
        <f>VLOOKUP(B39,'[1]Thang 3 2022'!$B$33:$I$97,8,FALSE)</f>
        <v>109.48947075976562</v>
      </c>
      <c r="K39" s="109">
        <f>I39/J39*100</f>
        <v>233.66451333146222</v>
      </c>
    </row>
    <row r="40" spans="1:11" s="36" customFormat="1">
      <c r="A40" s="46">
        <v>9</v>
      </c>
      <c r="B40" s="47" t="s">
        <v>101</v>
      </c>
      <c r="C40" s="34">
        <v>0</v>
      </c>
      <c r="D40" s="35">
        <v>0</v>
      </c>
      <c r="E40" s="34">
        <v>2</v>
      </c>
      <c r="F40" s="35">
        <v>182.358</v>
      </c>
      <c r="G40" s="34">
        <v>4</v>
      </c>
      <c r="H40" s="35">
        <v>4.0696999999999997E-2</v>
      </c>
      <c r="I40" s="35">
        <f>D40+F40+H40</f>
        <v>182.398697</v>
      </c>
      <c r="J40" s="132">
        <f>VLOOKUP(B40,'[1]Thang 3 2022'!$B$33:$I$97,8,FALSE)</f>
        <v>5.8144000000000001E-2</v>
      </c>
      <c r="K40" s="109">
        <f>I40/J40*100</f>
        <v>313701.66655200877</v>
      </c>
    </row>
    <row r="41" spans="1:11" s="36" customFormat="1">
      <c r="A41" s="46">
        <v>10</v>
      </c>
      <c r="B41" s="47" t="s">
        <v>117</v>
      </c>
      <c r="C41" s="34">
        <v>3</v>
      </c>
      <c r="D41" s="35">
        <v>154.158342</v>
      </c>
      <c r="E41" s="34">
        <v>1</v>
      </c>
      <c r="F41" s="35">
        <v>9.4619999999999997</v>
      </c>
      <c r="G41" s="34">
        <v>0</v>
      </c>
      <c r="H41" s="35">
        <v>0</v>
      </c>
      <c r="I41" s="35">
        <f>D41+F41+H41</f>
        <v>163.62034199999999</v>
      </c>
      <c r="J41" s="132">
        <f>VLOOKUP(B41,'[1]Thang 3 2022'!$B$33:$I$97,8,FALSE)</f>
        <v>2.7072750000000001</v>
      </c>
      <c r="K41" s="109">
        <f>I41/J41*100</f>
        <v>6043.7281768568018</v>
      </c>
    </row>
    <row r="42" spans="1:11" s="36" customFormat="1">
      <c r="A42" s="46">
        <v>11</v>
      </c>
      <c r="B42" s="35" t="s">
        <v>81</v>
      </c>
      <c r="C42" s="34">
        <v>1</v>
      </c>
      <c r="D42" s="35">
        <v>0.02</v>
      </c>
      <c r="E42" s="34">
        <v>2</v>
      </c>
      <c r="F42" s="35">
        <v>3.4</v>
      </c>
      <c r="G42" s="34">
        <v>3</v>
      </c>
      <c r="H42" s="35">
        <v>97.874372719999997</v>
      </c>
      <c r="I42" s="35">
        <f>D42+F42+H42</f>
        <v>101.29437272</v>
      </c>
      <c r="J42" s="132">
        <f>VLOOKUP(B42,'[1]Thang 3 2022'!$B$33:$I$97,8,FALSE)</f>
        <v>25.668842000000001</v>
      </c>
      <c r="K42" s="109">
        <f>I42/J42*100</f>
        <v>394.61995488538201</v>
      </c>
    </row>
    <row r="43" spans="1:11" s="36" customFormat="1">
      <c r="A43" s="46">
        <v>12</v>
      </c>
      <c r="B43" s="47" t="s">
        <v>97</v>
      </c>
      <c r="C43" s="34">
        <v>2</v>
      </c>
      <c r="D43" s="35">
        <v>60.01</v>
      </c>
      <c r="E43" s="34">
        <v>0</v>
      </c>
      <c r="F43" s="35">
        <v>0</v>
      </c>
      <c r="G43" s="34">
        <v>2</v>
      </c>
      <c r="H43" s="35">
        <v>0.169428</v>
      </c>
      <c r="I43" s="35">
        <f>D43+F43+H43</f>
        <v>60.179428000000001</v>
      </c>
      <c r="J43" s="132">
        <f>VLOOKUP(B43,'[1]Thang 3 2022'!$B$33:$I$97,8,FALSE)</f>
        <v>0.32810699999999998</v>
      </c>
      <c r="K43" s="109">
        <f>I43/J43*100</f>
        <v>18341.403261740837</v>
      </c>
    </row>
    <row r="44" spans="1:11" s="36" customFormat="1">
      <c r="A44" s="46">
        <v>13</v>
      </c>
      <c r="B44" s="47" t="s">
        <v>70</v>
      </c>
      <c r="C44" s="34">
        <v>9</v>
      </c>
      <c r="D44" s="35">
        <v>8.3019809999999996</v>
      </c>
      <c r="E44" s="34">
        <v>10</v>
      </c>
      <c r="F44" s="35">
        <v>36.016613249999999</v>
      </c>
      <c r="G44" s="34">
        <v>2</v>
      </c>
      <c r="H44" s="35">
        <v>10.44078</v>
      </c>
      <c r="I44" s="35">
        <f>D44+F44+H44</f>
        <v>54.759374249999993</v>
      </c>
      <c r="J44" s="132">
        <f>VLOOKUP(B44,'[1]Thang 3 2022'!$B$33:$I$97,8,FALSE)</f>
        <v>55.644462000000004</v>
      </c>
      <c r="K44" s="109">
        <f>I44/J44*100</f>
        <v>98.409387532581391</v>
      </c>
    </row>
    <row r="45" spans="1:11" s="36" customFormat="1">
      <c r="A45" s="46">
        <v>14</v>
      </c>
      <c r="B45" s="47" t="s">
        <v>75</v>
      </c>
      <c r="C45" s="34">
        <v>20</v>
      </c>
      <c r="D45" s="35">
        <v>15.14995849</v>
      </c>
      <c r="E45" s="34">
        <v>1</v>
      </c>
      <c r="F45" s="35">
        <v>1.686E-3</v>
      </c>
      <c r="G45" s="34">
        <v>21</v>
      </c>
      <c r="H45" s="35">
        <v>39.477189409999994</v>
      </c>
      <c r="I45" s="35">
        <f>D45+F45+H45</f>
        <v>54.628833899999989</v>
      </c>
      <c r="J45" s="132">
        <f>VLOOKUP(B45,'[1]Thang 3 2022'!$B$33:$I$97,8,FALSE)</f>
        <v>137.63741373875001</v>
      </c>
      <c r="K45" s="109">
        <f>I45/J45*100</f>
        <v>39.690395522609236</v>
      </c>
    </row>
    <row r="46" spans="1:11" s="36" customFormat="1">
      <c r="A46" s="46">
        <v>15</v>
      </c>
      <c r="B46" s="47" t="s">
        <v>103</v>
      </c>
      <c r="C46" s="34">
        <v>2</v>
      </c>
      <c r="D46" s="35">
        <v>30.042000000000002</v>
      </c>
      <c r="E46" s="34">
        <v>1</v>
      </c>
      <c r="F46" s="35">
        <v>20.175000000000001</v>
      </c>
      <c r="G46" s="34">
        <v>4</v>
      </c>
      <c r="H46" s="35">
        <v>0.61301482000000007</v>
      </c>
      <c r="I46" s="35">
        <f>D46+F46+H46</f>
        <v>50.830014820000002</v>
      </c>
      <c r="J46" s="132">
        <f>VLOOKUP(B46,'[1]Thang 3 2022'!$B$33:$I$97,8,FALSE)</f>
        <v>5.7479999999999993</v>
      </c>
      <c r="K46" s="109">
        <f>I46/J46*100</f>
        <v>884.30784307585259</v>
      </c>
    </row>
    <row r="47" spans="1:11" s="36" customFormat="1">
      <c r="A47" s="46">
        <v>16</v>
      </c>
      <c r="B47" s="47" t="s">
        <v>82</v>
      </c>
      <c r="C47" s="34">
        <v>5</v>
      </c>
      <c r="D47" s="35">
        <v>31.75</v>
      </c>
      <c r="E47" s="34">
        <v>2</v>
      </c>
      <c r="F47" s="35">
        <v>11.6</v>
      </c>
      <c r="G47" s="34">
        <v>1</v>
      </c>
      <c r="H47" s="35">
        <v>1.95848</v>
      </c>
      <c r="I47" s="35">
        <f>D47+F47+H47</f>
        <v>45.308480000000003</v>
      </c>
      <c r="J47" s="132">
        <f>VLOOKUP(B47,'[1]Thang 3 2022'!$B$33:$I$97,8,FALSE)</f>
        <v>39.134791870000001</v>
      </c>
      <c r="K47" s="109">
        <f>I47/J47*100</f>
        <v>115.77544643780931</v>
      </c>
    </row>
    <row r="48" spans="1:11" s="36" customFormat="1">
      <c r="A48" s="46">
        <v>17</v>
      </c>
      <c r="B48" s="47" t="s">
        <v>78</v>
      </c>
      <c r="C48" s="34">
        <v>9</v>
      </c>
      <c r="D48" s="35">
        <v>24.431159000000001</v>
      </c>
      <c r="E48" s="34">
        <v>4</v>
      </c>
      <c r="F48" s="35">
        <v>13.714722999999999</v>
      </c>
      <c r="G48" s="34">
        <v>9</v>
      </c>
      <c r="H48" s="35">
        <v>1.75666056</v>
      </c>
      <c r="I48" s="35">
        <f>D48+F48+H48</f>
        <v>39.902542560000001</v>
      </c>
      <c r="J48" s="132">
        <f>VLOOKUP(B48,'[1]Thang 3 2022'!$B$33:$I$97,8,FALSE)</f>
        <v>29.789565660000001</v>
      </c>
      <c r="K48" s="109">
        <f>I48/J48*100</f>
        <v>133.94805085587137</v>
      </c>
    </row>
    <row r="49" spans="1:11" s="36" customFormat="1">
      <c r="A49" s="46">
        <v>18</v>
      </c>
      <c r="B49" s="47" t="s">
        <v>76</v>
      </c>
      <c r="C49" s="34">
        <v>8</v>
      </c>
      <c r="D49" s="35">
        <v>10.17244013</v>
      </c>
      <c r="E49" s="34">
        <v>4</v>
      </c>
      <c r="F49" s="35">
        <v>20.900874000000002</v>
      </c>
      <c r="G49" s="34">
        <v>12</v>
      </c>
      <c r="H49" s="35">
        <v>1.278457</v>
      </c>
      <c r="I49" s="35">
        <f>D49+F49+H49</f>
        <v>32.351771130000003</v>
      </c>
      <c r="J49" s="132">
        <f>VLOOKUP(B49,'[1]Thang 3 2022'!$B$33:$I$97,8,FALSE)</f>
        <v>147.58261554000001</v>
      </c>
      <c r="K49" s="109">
        <f>I49/J49*100</f>
        <v>21.921126015842667</v>
      </c>
    </row>
    <row r="50" spans="1:11" s="36" customFormat="1">
      <c r="A50" s="46">
        <v>19</v>
      </c>
      <c r="B50" s="47" t="s">
        <v>77</v>
      </c>
      <c r="C50" s="34">
        <v>6</v>
      </c>
      <c r="D50" s="35">
        <v>0.34996100000000002</v>
      </c>
      <c r="E50" s="34">
        <v>3</v>
      </c>
      <c r="F50" s="35">
        <v>3.88</v>
      </c>
      <c r="G50" s="34">
        <v>11</v>
      </c>
      <c r="H50" s="35">
        <v>6.3854845300000003</v>
      </c>
      <c r="I50" s="35">
        <f>D50+F50+H50</f>
        <v>10.615445530000001</v>
      </c>
      <c r="J50" s="132">
        <f>VLOOKUP(B50,'[1]Thang 3 2022'!$B$33:$I$97,8,FALSE)</f>
        <v>6.7659118800000009</v>
      </c>
      <c r="K50" s="109">
        <f>I50/J50*100</f>
        <v>156.89600630743064</v>
      </c>
    </row>
    <row r="51" spans="1:11" s="36" customFormat="1">
      <c r="A51" s="46">
        <v>20</v>
      </c>
      <c r="B51" s="35" t="s">
        <v>89</v>
      </c>
      <c r="C51" s="34">
        <v>4</v>
      </c>
      <c r="D51" s="35">
        <v>10.223000000000001</v>
      </c>
      <c r="E51" s="34">
        <v>0</v>
      </c>
      <c r="F51" s="35">
        <v>0</v>
      </c>
      <c r="G51" s="34">
        <v>1</v>
      </c>
      <c r="H51" s="35">
        <v>7.3089000000000001E-2</v>
      </c>
      <c r="I51" s="35">
        <f>D51+F51+H51</f>
        <v>10.296089</v>
      </c>
      <c r="J51" s="132">
        <f>VLOOKUP(B51,'[1]Thang 3 2022'!$B$33:$I$97,8,FALSE)</f>
        <v>2.0013241599999998</v>
      </c>
      <c r="K51" s="109">
        <f>I51/J51*100</f>
        <v>514.46383378492771</v>
      </c>
    </row>
    <row r="52" spans="1:11" s="36" customFormat="1">
      <c r="A52" s="46">
        <v>21</v>
      </c>
      <c r="B52" s="47" t="s">
        <v>95</v>
      </c>
      <c r="C52" s="34">
        <v>8</v>
      </c>
      <c r="D52" s="35">
        <v>4.7736844600000001</v>
      </c>
      <c r="E52" s="34">
        <v>0</v>
      </c>
      <c r="F52" s="35">
        <v>0</v>
      </c>
      <c r="G52" s="34">
        <v>22</v>
      </c>
      <c r="H52" s="35">
        <v>4.3948163200000003</v>
      </c>
      <c r="I52" s="35">
        <f>D52+F52+H52</f>
        <v>9.1685007800000005</v>
      </c>
      <c r="J52" s="132">
        <f>VLOOKUP(B52,'[1]Thang 3 2022'!$B$33:$I$97,8,FALSE)</f>
        <v>0.94119036999999994</v>
      </c>
      <c r="K52" s="109">
        <f>I52/J52*100</f>
        <v>974.13882167111433</v>
      </c>
    </row>
    <row r="53" spans="1:11" s="36" customFormat="1">
      <c r="A53" s="46">
        <v>22</v>
      </c>
      <c r="B53" s="47" t="s">
        <v>74</v>
      </c>
      <c r="C53" s="34">
        <v>6</v>
      </c>
      <c r="D53" s="35">
        <v>0.86913099999999999</v>
      </c>
      <c r="E53" s="34">
        <v>2</v>
      </c>
      <c r="F53" s="35">
        <v>3.9032091250000001</v>
      </c>
      <c r="G53" s="34">
        <v>14</v>
      </c>
      <c r="H53" s="35">
        <v>3.4444278399999999</v>
      </c>
      <c r="I53" s="35">
        <f>D53+F53+H53</f>
        <v>8.2167679650000007</v>
      </c>
      <c r="J53" s="132">
        <f>VLOOKUP(B53,'[1]Thang 3 2022'!$B$33:$I$97,8,FALSE)</f>
        <v>16.23875176</v>
      </c>
      <c r="K53" s="109">
        <f>I53/J53*100</f>
        <v>50.599751055003509</v>
      </c>
    </row>
    <row r="54" spans="1:11" s="36" customFormat="1">
      <c r="A54" s="46">
        <v>23</v>
      </c>
      <c r="B54" s="47" t="s">
        <v>216</v>
      </c>
      <c r="C54" s="34">
        <v>1</v>
      </c>
      <c r="D54" s="35">
        <v>5</v>
      </c>
      <c r="E54" s="34">
        <v>0</v>
      </c>
      <c r="F54" s="35">
        <v>0</v>
      </c>
      <c r="G54" s="34">
        <v>0</v>
      </c>
      <c r="H54" s="35">
        <v>0</v>
      </c>
      <c r="I54" s="35">
        <f>D54+F54+H54</f>
        <v>5</v>
      </c>
      <c r="J54" s="132">
        <v>0</v>
      </c>
      <c r="K54" s="109">
        <v>0</v>
      </c>
    </row>
    <row r="55" spans="1:11" s="36" customFormat="1">
      <c r="A55" s="46">
        <v>24</v>
      </c>
      <c r="B55" s="47" t="s">
        <v>88</v>
      </c>
      <c r="C55" s="34">
        <v>11</v>
      </c>
      <c r="D55" s="35">
        <v>1.3686619799999999</v>
      </c>
      <c r="E55" s="34">
        <v>2</v>
      </c>
      <c r="F55" s="35">
        <v>1.7</v>
      </c>
      <c r="G55" s="34">
        <v>21</v>
      </c>
      <c r="H55" s="35">
        <v>1.5273013799999999</v>
      </c>
      <c r="I55" s="35">
        <f>D55+F55+H55</f>
        <v>4.5959633599999998</v>
      </c>
      <c r="J55" s="132">
        <f>VLOOKUP(B55,'[1]Thang 3 2022'!$B$33:$I$97,8,FALSE)</f>
        <v>16.048887929999999</v>
      </c>
      <c r="K55" s="109">
        <f>I55/J55*100</f>
        <v>28.637269946965105</v>
      </c>
    </row>
    <row r="56" spans="1:11" s="36" customFormat="1">
      <c r="A56" s="46">
        <v>25</v>
      </c>
      <c r="B56" s="47" t="s">
        <v>71</v>
      </c>
      <c r="C56" s="34">
        <v>7</v>
      </c>
      <c r="D56" s="35">
        <v>0.86917299999999997</v>
      </c>
      <c r="E56" s="34">
        <v>0</v>
      </c>
      <c r="F56" s="35">
        <v>0</v>
      </c>
      <c r="G56" s="34">
        <v>18</v>
      </c>
      <c r="H56" s="35">
        <v>2.7802803799999998</v>
      </c>
      <c r="I56" s="35">
        <f>D56+F56+H56</f>
        <v>3.6494533799999997</v>
      </c>
      <c r="J56" s="132">
        <f>VLOOKUP(B56,'[1]Thang 3 2022'!$B$33:$I$97,8,FALSE)</f>
        <v>4.5290278300000004</v>
      </c>
      <c r="K56" s="109">
        <f>I56/J56*100</f>
        <v>80.57917762894381</v>
      </c>
    </row>
    <row r="57" spans="1:11" s="36" customFormat="1">
      <c r="A57" s="46">
        <v>26</v>
      </c>
      <c r="B57" s="47" t="s">
        <v>83</v>
      </c>
      <c r="C57" s="34">
        <v>2</v>
      </c>
      <c r="D57" s="35">
        <v>4.1478000000000001E-2</v>
      </c>
      <c r="E57" s="34">
        <v>1</v>
      </c>
      <c r="F57" s="35">
        <v>2</v>
      </c>
      <c r="G57" s="34">
        <v>8</v>
      </c>
      <c r="H57" s="35">
        <v>1.2431466499999999</v>
      </c>
      <c r="I57" s="35">
        <f>D57+F57+H57</f>
        <v>3.28462465</v>
      </c>
      <c r="J57" s="132">
        <f>VLOOKUP(B57,'[1]Thang 3 2022'!$B$33:$I$97,8,FALSE)</f>
        <v>2.4592102500000004</v>
      </c>
      <c r="K57" s="109">
        <f>I57/J57*100</f>
        <v>133.56420623246831</v>
      </c>
    </row>
    <row r="58" spans="1:11" s="36" customFormat="1">
      <c r="A58" s="46">
        <v>27</v>
      </c>
      <c r="B58" s="49" t="s">
        <v>99</v>
      </c>
      <c r="C58" s="34">
        <v>0</v>
      </c>
      <c r="D58" s="35">
        <v>0</v>
      </c>
      <c r="E58" s="34">
        <v>0</v>
      </c>
      <c r="F58" s="35">
        <v>0</v>
      </c>
      <c r="G58" s="34">
        <v>10</v>
      </c>
      <c r="H58" s="35">
        <v>2.5204240800000002</v>
      </c>
      <c r="I58" s="35">
        <f>D58+F58+H58</f>
        <v>2.5204240800000002</v>
      </c>
      <c r="J58" s="132">
        <f>VLOOKUP(B58,'[1]Thang 3 2022'!$B$33:$I$97,8,FALSE)</f>
        <v>2.3810501299999998</v>
      </c>
      <c r="K58" s="109">
        <f>I58/J58*100</f>
        <v>105.85346558831168</v>
      </c>
    </row>
    <row r="59" spans="1:11" s="36" customFormat="1">
      <c r="A59" s="46">
        <v>28</v>
      </c>
      <c r="B59" s="49" t="s">
        <v>94</v>
      </c>
      <c r="C59" s="34">
        <v>3</v>
      </c>
      <c r="D59" s="35">
        <v>1.8022258100000002</v>
      </c>
      <c r="E59" s="34">
        <v>0</v>
      </c>
      <c r="F59" s="35">
        <v>0</v>
      </c>
      <c r="G59" s="34">
        <v>16</v>
      </c>
      <c r="H59" s="35">
        <v>0.22537099999999999</v>
      </c>
      <c r="I59" s="35">
        <f>D59+F59+H59</f>
        <v>2.0275968100000004</v>
      </c>
      <c r="J59" s="132">
        <f>VLOOKUP(B59,'[1]Thang 3 2022'!$B$33:$I$97,8,FALSE)</f>
        <v>3.8384858399999997</v>
      </c>
      <c r="K59" s="109">
        <f>I59/J59*100</f>
        <v>52.822828962161829</v>
      </c>
    </row>
    <row r="60" spans="1:11" s="36" customFormat="1">
      <c r="A60" s="46">
        <v>29</v>
      </c>
      <c r="B60" s="49" t="s">
        <v>85</v>
      </c>
      <c r="C60" s="34">
        <v>0</v>
      </c>
      <c r="D60" s="35">
        <v>0</v>
      </c>
      <c r="E60" s="34">
        <v>0</v>
      </c>
      <c r="F60" s="35">
        <v>0</v>
      </c>
      <c r="G60" s="34">
        <v>2</v>
      </c>
      <c r="H60" s="35">
        <v>1.182609</v>
      </c>
      <c r="I60" s="35">
        <f>D60+F60+H60</f>
        <v>1.182609</v>
      </c>
      <c r="J60" s="132">
        <f>VLOOKUP(B60,'[1]Thang 3 2022'!$B$33:$I$97,8,FALSE)</f>
        <v>5.6598844700000006</v>
      </c>
      <c r="K60" s="109">
        <f>I60/J60*100</f>
        <v>20.894578436510027</v>
      </c>
    </row>
    <row r="61" spans="1:11" s="36" customFormat="1">
      <c r="A61" s="46">
        <v>30</v>
      </c>
      <c r="B61" s="49" t="s">
        <v>84</v>
      </c>
      <c r="C61" s="34">
        <v>5</v>
      </c>
      <c r="D61" s="35">
        <v>0.55032199999999998</v>
      </c>
      <c r="E61" s="34">
        <v>0</v>
      </c>
      <c r="F61" s="35">
        <v>0</v>
      </c>
      <c r="G61" s="34">
        <v>4</v>
      </c>
      <c r="H61" s="35">
        <v>0.30629152000000004</v>
      </c>
      <c r="I61" s="35">
        <f>D61+F61+H61</f>
        <v>0.85661352000000002</v>
      </c>
      <c r="J61" s="132">
        <f>VLOOKUP(B61,'[1]Thang 3 2022'!$B$33:$I$97,8,FALSE)</f>
        <v>21.038231509999999</v>
      </c>
      <c r="K61" s="109">
        <f>I61/J61*100</f>
        <v>4.0716992756393529</v>
      </c>
    </row>
    <row r="62" spans="1:11" s="36" customFormat="1">
      <c r="A62" s="46">
        <v>31</v>
      </c>
      <c r="B62" s="185" t="s">
        <v>91</v>
      </c>
      <c r="C62" s="34">
        <v>4</v>
      </c>
      <c r="D62" s="35">
        <v>0.70120000000000005</v>
      </c>
      <c r="E62" s="34">
        <v>0</v>
      </c>
      <c r="F62" s="35">
        <v>0</v>
      </c>
      <c r="G62" s="34">
        <v>1</v>
      </c>
      <c r="H62" s="35">
        <v>2.1100000000000001E-2</v>
      </c>
      <c r="I62" s="35">
        <f>D62+F62+H62</f>
        <v>0.72230000000000005</v>
      </c>
      <c r="J62" s="132">
        <v>0</v>
      </c>
      <c r="K62" s="109">
        <v>0</v>
      </c>
    </row>
    <row r="63" spans="1:11" s="36" customFormat="1">
      <c r="A63" s="46">
        <v>32</v>
      </c>
      <c r="B63" s="49" t="s">
        <v>93</v>
      </c>
      <c r="C63" s="34">
        <v>0</v>
      </c>
      <c r="D63" s="35">
        <v>0</v>
      </c>
      <c r="E63" s="34">
        <v>0</v>
      </c>
      <c r="F63" s="35">
        <v>0</v>
      </c>
      <c r="G63" s="34">
        <v>5</v>
      </c>
      <c r="H63" s="35">
        <v>0.66153300000000004</v>
      </c>
      <c r="I63" s="35">
        <f>D63+F63+H63</f>
        <v>0.66153300000000004</v>
      </c>
      <c r="J63" s="132">
        <f>VLOOKUP(B63,'[1]Thang 3 2022'!$B$33:$I$97,8,FALSE)</f>
        <v>0.17284592999999998</v>
      </c>
      <c r="K63" s="109">
        <f>I63/J63*100</f>
        <v>382.72986815483597</v>
      </c>
    </row>
    <row r="64" spans="1:11" s="36" customFormat="1">
      <c r="A64" s="46">
        <v>33</v>
      </c>
      <c r="B64" s="103" t="s">
        <v>141</v>
      </c>
      <c r="C64" s="34">
        <v>0</v>
      </c>
      <c r="D64" s="35">
        <v>0</v>
      </c>
      <c r="E64" s="34">
        <v>0</v>
      </c>
      <c r="F64" s="35">
        <v>0</v>
      </c>
      <c r="G64" s="34">
        <v>1</v>
      </c>
      <c r="H64" s="35">
        <v>0.55457900000000004</v>
      </c>
      <c r="I64" s="35">
        <f>D64+F64+H64</f>
        <v>0.55457900000000004</v>
      </c>
      <c r="J64" s="132">
        <v>0</v>
      </c>
      <c r="K64" s="109">
        <v>0</v>
      </c>
    </row>
    <row r="65" spans="1:11" s="36" customFormat="1">
      <c r="A65" s="46">
        <v>34</v>
      </c>
      <c r="B65" s="49" t="s">
        <v>115</v>
      </c>
      <c r="C65" s="34">
        <v>4</v>
      </c>
      <c r="D65" s="35">
        <v>0.20100085999999998</v>
      </c>
      <c r="E65" s="34">
        <v>0</v>
      </c>
      <c r="F65" s="35">
        <v>0</v>
      </c>
      <c r="G65" s="34">
        <v>2</v>
      </c>
      <c r="H65" s="35">
        <v>0.32500000000000001</v>
      </c>
      <c r="I65" s="35">
        <f>D65+F65+H65</f>
        <v>0.52600086000000001</v>
      </c>
      <c r="J65" s="132">
        <f>VLOOKUP(B65,'[1]Thang 3 2022'!$B$33:$I$97,8,FALSE)</f>
        <v>5</v>
      </c>
      <c r="K65" s="109">
        <f>I65/J65*100</f>
        <v>10.520017200000002</v>
      </c>
    </row>
    <row r="66" spans="1:11" s="36" customFormat="1">
      <c r="A66" s="46">
        <v>35</v>
      </c>
      <c r="B66" s="49" t="s">
        <v>100</v>
      </c>
      <c r="C66" s="34">
        <v>3</v>
      </c>
      <c r="D66" s="35">
        <v>0.28270099999999998</v>
      </c>
      <c r="E66" s="34">
        <v>0</v>
      </c>
      <c r="F66" s="35">
        <v>0</v>
      </c>
      <c r="G66" s="34">
        <v>3</v>
      </c>
      <c r="H66" s="35">
        <v>0.195021</v>
      </c>
      <c r="I66" s="35">
        <f>D66+F66+H66</f>
        <v>0.47772199999999998</v>
      </c>
      <c r="J66" s="132">
        <f>VLOOKUP(B66,'[1]Thang 3 2022'!$B$33:$I$97,8,FALSE)</f>
        <v>1319.898062</v>
      </c>
      <c r="K66" s="109">
        <f>I66/J66*100</f>
        <v>3.6193855703986935E-2</v>
      </c>
    </row>
    <row r="67" spans="1:11" s="36" customFormat="1">
      <c r="A67" s="46">
        <v>36</v>
      </c>
      <c r="B67" s="49" t="s">
        <v>105</v>
      </c>
      <c r="C67" s="34">
        <v>3</v>
      </c>
      <c r="D67" s="35">
        <v>0.36564875000000002</v>
      </c>
      <c r="E67" s="34">
        <v>0</v>
      </c>
      <c r="F67" s="35">
        <v>0</v>
      </c>
      <c r="G67" s="34">
        <v>1</v>
      </c>
      <c r="H67" s="35">
        <v>2.1186E-2</v>
      </c>
      <c r="I67" s="35">
        <f>D67+F67+H67</f>
        <v>0.38683475</v>
      </c>
      <c r="J67" s="132">
        <f>VLOOKUP(B67,'[1]Thang 3 2022'!$B$33:$I$97,8,FALSE)</f>
        <v>1.14155378</v>
      </c>
      <c r="K67" s="109">
        <f>I67/J67*100</f>
        <v>33.886686442403089</v>
      </c>
    </row>
    <row r="68" spans="1:11" s="36" customFormat="1">
      <c r="A68" s="46">
        <v>37</v>
      </c>
      <c r="B68" s="49" t="s">
        <v>144</v>
      </c>
      <c r="C68" s="34">
        <v>1</v>
      </c>
      <c r="D68" s="35">
        <v>4.2999999999999997E-2</v>
      </c>
      <c r="E68" s="34">
        <v>0</v>
      </c>
      <c r="F68" s="35">
        <v>0</v>
      </c>
      <c r="G68" s="34">
        <v>1</v>
      </c>
      <c r="H68" s="35">
        <v>0.28581107</v>
      </c>
      <c r="I68" s="35">
        <f>D68+F68+H68</f>
        <v>0.32881106999999998</v>
      </c>
      <c r="J68" s="132">
        <f>VLOOKUP(B68,'[1]Thang 3 2022'!$B$33:$I$97,8,FALSE)</f>
        <v>0.13477700000000001</v>
      </c>
      <c r="K68" s="109">
        <f>I68/J68*100</f>
        <v>243.96675248744216</v>
      </c>
    </row>
    <row r="69" spans="1:11" s="36" customFormat="1">
      <c r="A69" s="46">
        <v>38</v>
      </c>
      <c r="B69" s="49" t="s">
        <v>98</v>
      </c>
      <c r="C69" s="34">
        <v>0</v>
      </c>
      <c r="D69" s="35">
        <v>0</v>
      </c>
      <c r="E69" s="34">
        <v>0</v>
      </c>
      <c r="F69" s="35">
        <v>0</v>
      </c>
      <c r="G69" s="34">
        <v>1</v>
      </c>
      <c r="H69" s="35">
        <v>0.30836999999999998</v>
      </c>
      <c r="I69" s="35">
        <f>D69+F69+H69</f>
        <v>0.30836999999999998</v>
      </c>
      <c r="J69" s="132">
        <v>0</v>
      </c>
      <c r="K69" s="109">
        <v>0</v>
      </c>
    </row>
    <row r="70" spans="1:11" s="36" customFormat="1">
      <c r="A70" s="46">
        <v>39</v>
      </c>
      <c r="B70" s="49" t="s">
        <v>108</v>
      </c>
      <c r="C70" s="34">
        <v>1</v>
      </c>
      <c r="D70" s="35">
        <v>0.1</v>
      </c>
      <c r="E70" s="34">
        <v>0</v>
      </c>
      <c r="F70" s="35">
        <v>0</v>
      </c>
      <c r="G70" s="34">
        <v>1</v>
      </c>
      <c r="H70" s="35">
        <v>0.20131060000000001</v>
      </c>
      <c r="I70" s="35">
        <f>D70+F70+H70</f>
        <v>0.30131059999999998</v>
      </c>
      <c r="J70" s="132">
        <f>VLOOKUP(B70,'[1]Thang 3 2022'!$B$33:$I$97,8,FALSE)</f>
        <v>0.01</v>
      </c>
      <c r="K70" s="109">
        <f>I70/J70*100</f>
        <v>3013.1059999999998</v>
      </c>
    </row>
    <row r="71" spans="1:11" s="36" customFormat="1">
      <c r="A71" s="46">
        <v>40</v>
      </c>
      <c r="B71" s="49" t="s">
        <v>210</v>
      </c>
      <c r="C71" s="34">
        <v>1</v>
      </c>
      <c r="D71" s="35">
        <v>0.3</v>
      </c>
      <c r="E71" s="34">
        <v>0</v>
      </c>
      <c r="F71" s="35">
        <v>0</v>
      </c>
      <c r="G71" s="34">
        <v>0</v>
      </c>
      <c r="H71" s="35">
        <v>0</v>
      </c>
      <c r="I71" s="35">
        <f>D71+F71+H71</f>
        <v>0.3</v>
      </c>
      <c r="J71" s="132">
        <f>VLOOKUP(B71,'[1]Thang 3 2022'!$B$33:$I$97,8,FALSE)</f>
        <v>5.5</v>
      </c>
      <c r="K71" s="109">
        <f>I71/J71*100</f>
        <v>5.4545454545454541</v>
      </c>
    </row>
    <row r="72" spans="1:11" s="36" customFormat="1">
      <c r="A72" s="46">
        <v>41</v>
      </c>
      <c r="B72" s="49" t="s">
        <v>118</v>
      </c>
      <c r="C72" s="34">
        <v>1</v>
      </c>
      <c r="D72" s="35">
        <v>0.1</v>
      </c>
      <c r="E72" s="34">
        <v>0</v>
      </c>
      <c r="F72" s="35">
        <v>0</v>
      </c>
      <c r="G72" s="34">
        <v>2</v>
      </c>
      <c r="H72" s="35">
        <v>0.15904758000000002</v>
      </c>
      <c r="I72" s="35">
        <f>D72+F72+H72</f>
        <v>0.25904758000000006</v>
      </c>
      <c r="J72" s="132">
        <f>VLOOKUP(B72,'[1]Thang 3 2022'!$B$33:$I$97,8,FALSE)</f>
        <v>0.52200000000000002</v>
      </c>
      <c r="K72" s="109">
        <f>I72/J72*100</f>
        <v>49.625973180076635</v>
      </c>
    </row>
    <row r="73" spans="1:11" s="36" customFormat="1">
      <c r="A73" s="46">
        <v>42</v>
      </c>
      <c r="B73" s="49" t="s">
        <v>112</v>
      </c>
      <c r="C73" s="34">
        <v>0</v>
      </c>
      <c r="D73" s="35">
        <v>0</v>
      </c>
      <c r="E73" s="34">
        <v>0</v>
      </c>
      <c r="F73" s="35">
        <v>0</v>
      </c>
      <c r="G73" s="34">
        <v>1</v>
      </c>
      <c r="H73" s="35">
        <v>0.25589200000000001</v>
      </c>
      <c r="I73" s="35">
        <f>D73+F73+H73</f>
        <v>0.25589200000000001</v>
      </c>
      <c r="J73" s="132">
        <f>VLOOKUP(B73,'[1]Thang 3 2022'!$B$33:$I$97,8,FALSE)</f>
        <v>3.9129999999999998E-2</v>
      </c>
      <c r="K73" s="109">
        <f>I73/J73*100</f>
        <v>653.95348837209303</v>
      </c>
    </row>
    <row r="74" spans="1:11" s="36" customFormat="1">
      <c r="A74" s="46">
        <v>43</v>
      </c>
      <c r="B74" s="49" t="s">
        <v>104</v>
      </c>
      <c r="C74" s="34">
        <v>0</v>
      </c>
      <c r="D74" s="35">
        <v>0</v>
      </c>
      <c r="E74" s="34">
        <v>0</v>
      </c>
      <c r="F74" s="35">
        <v>0</v>
      </c>
      <c r="G74" s="34">
        <v>1</v>
      </c>
      <c r="H74" s="35">
        <v>0.25151373999999999</v>
      </c>
      <c r="I74" s="35">
        <f>D74+F74+H74</f>
        <v>0.25151373999999999</v>
      </c>
      <c r="J74" s="132">
        <v>0</v>
      </c>
      <c r="K74" s="109">
        <v>0</v>
      </c>
    </row>
    <row r="75" spans="1:11" s="36" customFormat="1">
      <c r="A75" s="46">
        <v>44</v>
      </c>
      <c r="B75" s="49" t="s">
        <v>132</v>
      </c>
      <c r="C75" s="34">
        <v>1</v>
      </c>
      <c r="D75" s="35">
        <v>0.01</v>
      </c>
      <c r="E75" s="34">
        <v>0</v>
      </c>
      <c r="F75" s="35">
        <v>0</v>
      </c>
      <c r="G75" s="34">
        <v>2</v>
      </c>
      <c r="H75" s="35">
        <v>0.24148900000000001</v>
      </c>
      <c r="I75" s="35">
        <f>D75+F75+H75</f>
        <v>0.25148900000000002</v>
      </c>
      <c r="J75" s="132">
        <f>VLOOKUP(B75,'[1]Thang 3 2022'!$B$33:$I$97,8,FALSE)</f>
        <v>0.13198399999999999</v>
      </c>
      <c r="K75" s="109">
        <f>I75/J75*100</f>
        <v>190.5450660686144</v>
      </c>
    </row>
    <row r="76" spans="1:11" s="36" customFormat="1">
      <c r="A76" s="46">
        <v>45</v>
      </c>
      <c r="B76" s="49" t="s">
        <v>116</v>
      </c>
      <c r="C76" s="34">
        <v>1</v>
      </c>
      <c r="D76" s="35">
        <v>0.03</v>
      </c>
      <c r="E76" s="34">
        <v>0</v>
      </c>
      <c r="F76" s="35">
        <v>0</v>
      </c>
      <c r="G76" s="34">
        <v>2</v>
      </c>
      <c r="H76" s="35">
        <v>0.14612923999999999</v>
      </c>
      <c r="I76" s="35">
        <f>D76+F76+H76</f>
        <v>0.17612923999999999</v>
      </c>
      <c r="J76" s="132">
        <v>0</v>
      </c>
      <c r="K76" s="109">
        <v>0</v>
      </c>
    </row>
    <row r="77" spans="1:11" s="36" customFormat="1">
      <c r="A77" s="46">
        <v>46</v>
      </c>
      <c r="B77" s="49" t="s">
        <v>110</v>
      </c>
      <c r="C77" s="34">
        <v>0</v>
      </c>
      <c r="D77" s="35">
        <v>0</v>
      </c>
      <c r="E77" s="34">
        <v>0</v>
      </c>
      <c r="F77" s="35">
        <v>0</v>
      </c>
      <c r="G77" s="34">
        <v>1</v>
      </c>
      <c r="H77" s="35">
        <v>0.16659568999999999</v>
      </c>
      <c r="I77" s="35">
        <f>D77+F77+H77</f>
        <v>0.16659568999999999</v>
      </c>
      <c r="J77" s="132">
        <v>0</v>
      </c>
      <c r="K77" s="109">
        <v>0</v>
      </c>
    </row>
    <row r="78" spans="1:11" s="36" customFormat="1">
      <c r="A78" s="46">
        <v>47</v>
      </c>
      <c r="B78" s="49" t="s">
        <v>282</v>
      </c>
      <c r="C78" s="34">
        <v>0</v>
      </c>
      <c r="D78" s="35">
        <v>0</v>
      </c>
      <c r="E78" s="34">
        <v>0</v>
      </c>
      <c r="F78" s="35">
        <v>0</v>
      </c>
      <c r="G78" s="34">
        <v>1</v>
      </c>
      <c r="H78" s="35">
        <v>0.152173</v>
      </c>
      <c r="I78" s="35">
        <f>D78+F78+H78</f>
        <v>0.152173</v>
      </c>
      <c r="J78" s="132">
        <v>0</v>
      </c>
      <c r="K78" s="109">
        <v>0</v>
      </c>
    </row>
    <row r="79" spans="1:11" s="36" customFormat="1" ht="30">
      <c r="A79" s="46">
        <v>48</v>
      </c>
      <c r="B79" s="185" t="s">
        <v>285</v>
      </c>
      <c r="C79" s="34">
        <v>0</v>
      </c>
      <c r="D79" s="35">
        <v>0</v>
      </c>
      <c r="E79" s="34">
        <v>0</v>
      </c>
      <c r="F79" s="35">
        <v>0</v>
      </c>
      <c r="G79" s="34">
        <v>3</v>
      </c>
      <c r="H79" s="35">
        <v>0.14033936999999999</v>
      </c>
      <c r="I79" s="35">
        <f>D79+F79+H79</f>
        <v>0.14033936999999999</v>
      </c>
      <c r="J79" s="132">
        <v>0</v>
      </c>
      <c r="K79" s="109">
        <v>0</v>
      </c>
    </row>
    <row r="80" spans="1:11" s="36" customFormat="1">
      <c r="A80" s="46">
        <v>49</v>
      </c>
      <c r="B80" s="49" t="s">
        <v>121</v>
      </c>
      <c r="C80" s="34">
        <v>1</v>
      </c>
      <c r="D80" s="35">
        <v>0.12698000000000001</v>
      </c>
      <c r="E80" s="34">
        <v>0</v>
      </c>
      <c r="F80" s="35">
        <v>0</v>
      </c>
      <c r="G80" s="34">
        <v>0</v>
      </c>
      <c r="H80" s="35">
        <v>0</v>
      </c>
      <c r="I80" s="35">
        <f>D80+F80+H80</f>
        <v>0.12698000000000001</v>
      </c>
      <c r="J80" s="132">
        <f>VLOOKUP(B80,'[1]Thang 3 2022'!$B$33:$I$97,8,FALSE)</f>
        <v>2.173E-3</v>
      </c>
      <c r="K80" s="109">
        <f>I80/J80*100</f>
        <v>5843.5342843994486</v>
      </c>
    </row>
    <row r="81" spans="1:11" s="36" customFormat="1">
      <c r="A81" s="46">
        <v>50</v>
      </c>
      <c r="B81" s="49" t="s">
        <v>123</v>
      </c>
      <c r="C81" s="34">
        <v>0</v>
      </c>
      <c r="D81" s="35">
        <v>0</v>
      </c>
      <c r="E81" s="34">
        <v>0</v>
      </c>
      <c r="F81" s="35">
        <v>0</v>
      </c>
      <c r="G81" s="34">
        <v>1</v>
      </c>
      <c r="H81" s="35">
        <v>0.106655</v>
      </c>
      <c r="I81" s="35">
        <f>D81+F81+H81</f>
        <v>0.106655</v>
      </c>
      <c r="J81" s="132">
        <v>0</v>
      </c>
      <c r="K81" s="109">
        <v>0</v>
      </c>
    </row>
    <row r="82" spans="1:11" s="36" customFormat="1">
      <c r="A82" s="46">
        <v>51</v>
      </c>
      <c r="B82" s="49" t="s">
        <v>96</v>
      </c>
      <c r="C82" s="34">
        <v>0</v>
      </c>
      <c r="D82" s="35">
        <v>0</v>
      </c>
      <c r="E82" s="34">
        <v>1</v>
      </c>
      <c r="F82" s="35">
        <v>7.8755000000000006E-2</v>
      </c>
      <c r="G82" s="34">
        <v>1</v>
      </c>
      <c r="H82" s="35">
        <v>2.11497E-2</v>
      </c>
      <c r="I82" s="35">
        <f>D82+F82+H82</f>
        <v>9.9904700000000013E-2</v>
      </c>
      <c r="J82" s="132">
        <f>VLOOKUP(B82,'[1]Thang 3 2022'!$B$33:$I$97,8,FALSE)</f>
        <v>0.22221399999999999</v>
      </c>
      <c r="K82" s="109">
        <f>I82/J82*100</f>
        <v>44.958778474803573</v>
      </c>
    </row>
    <row r="83" spans="1:11" s="36" customFormat="1">
      <c r="A83" s="46">
        <v>52</v>
      </c>
      <c r="B83" s="49" t="s">
        <v>120</v>
      </c>
      <c r="C83" s="34">
        <v>1</v>
      </c>
      <c r="D83" s="35">
        <v>2E-3</v>
      </c>
      <c r="E83" s="34">
        <v>0</v>
      </c>
      <c r="F83" s="35">
        <v>0</v>
      </c>
      <c r="G83" s="34">
        <v>1</v>
      </c>
      <c r="H83" s="35">
        <v>8.3720000000000003E-2</v>
      </c>
      <c r="I83" s="35">
        <f>D83+F83+H83</f>
        <v>8.5720000000000005E-2</v>
      </c>
      <c r="J83" s="132">
        <f>VLOOKUP(B83,'[1]Thang 3 2022'!$B$33:$I$97,8,FALSE)</f>
        <v>6.5263619999999998</v>
      </c>
      <c r="K83" s="109">
        <f>I83/J83*100</f>
        <v>1.3134423128842685</v>
      </c>
    </row>
    <row r="84" spans="1:11" s="36" customFormat="1">
      <c r="A84" s="46">
        <v>53</v>
      </c>
      <c r="B84" s="49" t="s">
        <v>90</v>
      </c>
      <c r="C84" s="34">
        <v>0</v>
      </c>
      <c r="D84" s="35">
        <v>0</v>
      </c>
      <c r="E84" s="34">
        <v>0</v>
      </c>
      <c r="F84" s="35">
        <v>0</v>
      </c>
      <c r="G84" s="34">
        <v>1</v>
      </c>
      <c r="H84" s="35">
        <v>5.0810859999999999E-2</v>
      </c>
      <c r="I84" s="35">
        <f>D84+F84+H84</f>
        <v>5.0810859999999999E-2</v>
      </c>
      <c r="J84" s="132">
        <v>0</v>
      </c>
      <c r="K84" s="109">
        <v>0</v>
      </c>
    </row>
    <row r="85" spans="1:11" s="36" customFormat="1">
      <c r="A85" s="46">
        <v>54</v>
      </c>
      <c r="B85" s="49" t="s">
        <v>300</v>
      </c>
      <c r="C85" s="34">
        <v>0</v>
      </c>
      <c r="D85" s="35">
        <v>0</v>
      </c>
      <c r="E85" s="34">
        <v>0</v>
      </c>
      <c r="F85" s="35">
        <v>0</v>
      </c>
      <c r="G85" s="34">
        <v>1</v>
      </c>
      <c r="H85" s="35">
        <v>4.4485870000000004E-2</v>
      </c>
      <c r="I85" s="35">
        <f>D85+F85+H85</f>
        <v>4.4485870000000004E-2</v>
      </c>
      <c r="J85" s="132">
        <v>0</v>
      </c>
      <c r="K85" s="109">
        <v>0</v>
      </c>
    </row>
    <row r="86" spans="1:11" s="36" customFormat="1">
      <c r="A86" s="46">
        <v>55</v>
      </c>
      <c r="B86" s="49" t="s">
        <v>255</v>
      </c>
      <c r="C86" s="34">
        <v>0</v>
      </c>
      <c r="D86" s="35">
        <v>0</v>
      </c>
      <c r="E86" s="34">
        <v>0</v>
      </c>
      <c r="F86" s="35">
        <v>0</v>
      </c>
      <c r="G86" s="34">
        <v>1</v>
      </c>
      <c r="H86" s="35">
        <v>4.2553000000000001E-2</v>
      </c>
      <c r="I86" s="35">
        <f>D86+F86+H86</f>
        <v>4.2553000000000001E-2</v>
      </c>
      <c r="J86" s="132">
        <v>0</v>
      </c>
      <c r="K86" s="109">
        <v>0</v>
      </c>
    </row>
    <row r="87" spans="1:11" s="36" customFormat="1">
      <c r="A87" s="46">
        <v>56</v>
      </c>
      <c r="B87" s="49" t="s">
        <v>240</v>
      </c>
      <c r="C87" s="34">
        <v>1</v>
      </c>
      <c r="D87" s="35">
        <v>4.2070000000000003E-2</v>
      </c>
      <c r="E87" s="34">
        <v>0</v>
      </c>
      <c r="F87" s="35">
        <v>0</v>
      </c>
      <c r="G87" s="34">
        <v>0</v>
      </c>
      <c r="H87" s="35">
        <v>0</v>
      </c>
      <c r="I87" s="35">
        <f>D87+F87+H87</f>
        <v>4.2070000000000003E-2</v>
      </c>
      <c r="J87" s="132">
        <v>0</v>
      </c>
      <c r="K87" s="109">
        <v>0</v>
      </c>
    </row>
    <row r="88" spans="1:11" s="36" customFormat="1">
      <c r="A88" s="46">
        <v>57</v>
      </c>
      <c r="B88" s="49" t="s">
        <v>72</v>
      </c>
      <c r="C88" s="34">
        <v>1</v>
      </c>
      <c r="D88" s="35">
        <v>0.01</v>
      </c>
      <c r="E88" s="34">
        <v>0</v>
      </c>
      <c r="F88" s="35">
        <v>0</v>
      </c>
      <c r="G88" s="34">
        <v>1</v>
      </c>
      <c r="H88" s="35">
        <v>0.02</v>
      </c>
      <c r="I88" s="35">
        <f>D88+F88+H88</f>
        <v>0.03</v>
      </c>
      <c r="J88" s="132">
        <v>0</v>
      </c>
      <c r="K88" s="109">
        <v>0</v>
      </c>
    </row>
    <row r="89" spans="1:11" s="36" customFormat="1">
      <c r="A89" s="46">
        <v>58</v>
      </c>
      <c r="B89" s="49" t="s">
        <v>247</v>
      </c>
      <c r="C89" s="34">
        <v>0</v>
      </c>
      <c r="D89" s="35">
        <v>0</v>
      </c>
      <c r="E89" s="34">
        <v>0</v>
      </c>
      <c r="F89" s="35">
        <v>0</v>
      </c>
      <c r="G89" s="34">
        <v>1</v>
      </c>
      <c r="H89" s="35">
        <v>2.1069999999999998E-2</v>
      </c>
      <c r="I89" s="35">
        <f>D89+F89+H89</f>
        <v>2.1069999999999998E-2</v>
      </c>
      <c r="J89" s="132">
        <f>VLOOKUP(B89,'[1]Thang 3 2022'!$B$33:$I$97,8,FALSE)</f>
        <v>8.6999999999999994E-2</v>
      </c>
      <c r="K89" s="109">
        <f>I89/J89*100</f>
        <v>24.2183908045977</v>
      </c>
    </row>
    <row r="90" spans="1:11" s="36" customFormat="1">
      <c r="A90" s="46">
        <v>59</v>
      </c>
      <c r="B90" s="49" t="s">
        <v>142</v>
      </c>
      <c r="C90" s="34">
        <v>0</v>
      </c>
      <c r="D90" s="35">
        <v>0</v>
      </c>
      <c r="E90" s="34">
        <v>0</v>
      </c>
      <c r="F90" s="35">
        <v>0</v>
      </c>
      <c r="G90" s="34">
        <v>1</v>
      </c>
      <c r="H90" s="35">
        <v>2.0833000000000001E-2</v>
      </c>
      <c r="I90" s="35">
        <f>D90+F90+H90</f>
        <v>2.0833000000000001E-2</v>
      </c>
      <c r="J90" s="132">
        <v>0</v>
      </c>
      <c r="K90" s="109">
        <v>0</v>
      </c>
    </row>
    <row r="91" spans="1:11" s="36" customFormat="1">
      <c r="A91" s="46">
        <v>60</v>
      </c>
      <c r="B91" s="49" t="s">
        <v>137</v>
      </c>
      <c r="C91" s="34">
        <v>0</v>
      </c>
      <c r="D91" s="35">
        <v>0</v>
      </c>
      <c r="E91" s="34">
        <v>0</v>
      </c>
      <c r="F91" s="35">
        <v>0</v>
      </c>
      <c r="G91" s="34">
        <v>1</v>
      </c>
      <c r="H91" s="35">
        <v>1.2803999999999999E-2</v>
      </c>
      <c r="I91" s="35">
        <f>D91+F91+H91</f>
        <v>1.2803999999999999E-2</v>
      </c>
      <c r="J91" s="132">
        <f>VLOOKUP(B91,'[1]Thang 3 2022'!$B$33:$I$97,8,FALSE)</f>
        <v>0.35599999999999998</v>
      </c>
      <c r="K91" s="109">
        <f>I91/J91*100</f>
        <v>3.5966292134831463</v>
      </c>
    </row>
    <row r="92" spans="1:11" s="36" customFormat="1">
      <c r="A92" s="46">
        <v>61</v>
      </c>
      <c r="B92" s="49" t="s">
        <v>136</v>
      </c>
      <c r="C92" s="34">
        <v>0</v>
      </c>
      <c r="D92" s="35">
        <v>0</v>
      </c>
      <c r="E92" s="34">
        <v>0</v>
      </c>
      <c r="F92" s="35">
        <v>0</v>
      </c>
      <c r="G92" s="34">
        <v>1</v>
      </c>
      <c r="H92" s="35">
        <v>1.2266819999999999E-2</v>
      </c>
      <c r="I92" s="35">
        <f>D92+F92+H92</f>
        <v>1.2266819999999999E-2</v>
      </c>
      <c r="J92" s="132">
        <v>0</v>
      </c>
      <c r="K92" s="109">
        <v>0</v>
      </c>
    </row>
    <row r="93" spans="1:11" s="36" customFormat="1">
      <c r="A93" s="46">
        <v>62</v>
      </c>
      <c r="B93" s="49" t="s">
        <v>235</v>
      </c>
      <c r="C93" s="34">
        <v>0</v>
      </c>
      <c r="D93" s="35">
        <v>0</v>
      </c>
      <c r="E93" s="34">
        <v>0</v>
      </c>
      <c r="F93" s="35">
        <v>0</v>
      </c>
      <c r="G93" s="34">
        <v>1</v>
      </c>
      <c r="H93" s="35">
        <v>1.2205049999999999E-2</v>
      </c>
      <c r="I93" s="35">
        <f>D93+F93+H93</f>
        <v>1.2205049999999999E-2</v>
      </c>
      <c r="J93" s="132">
        <v>0</v>
      </c>
      <c r="K93" s="109">
        <v>0</v>
      </c>
    </row>
    <row r="94" spans="1:11" s="36" customFormat="1">
      <c r="A94" s="46">
        <v>63</v>
      </c>
      <c r="B94" s="49" t="s">
        <v>273</v>
      </c>
      <c r="C94" s="34">
        <v>1</v>
      </c>
      <c r="D94" s="35">
        <v>0.01</v>
      </c>
      <c r="E94" s="34">
        <v>0</v>
      </c>
      <c r="F94" s="35">
        <v>0</v>
      </c>
      <c r="G94" s="34">
        <v>0</v>
      </c>
      <c r="H94" s="35">
        <v>0</v>
      </c>
      <c r="I94" s="35">
        <f>D94+F94+H94</f>
        <v>0.01</v>
      </c>
      <c r="J94" s="132">
        <f>VLOOKUP(B94,'[1]Thang 3 2022'!$B$33:$I$97,8,FALSE)</f>
        <v>0.1</v>
      </c>
      <c r="K94" s="109">
        <f>I94/J94*100</f>
        <v>10</v>
      </c>
    </row>
    <row r="95" spans="1:11" s="36" customFormat="1">
      <c r="A95" s="46">
        <v>64</v>
      </c>
      <c r="B95" s="49" t="s">
        <v>299</v>
      </c>
      <c r="C95" s="34">
        <v>1</v>
      </c>
      <c r="D95" s="35">
        <v>0.01</v>
      </c>
      <c r="E95" s="34">
        <v>0</v>
      </c>
      <c r="F95" s="35">
        <v>0</v>
      </c>
      <c r="G95" s="34">
        <v>0</v>
      </c>
      <c r="H95" s="35">
        <v>0</v>
      </c>
      <c r="I95" s="35">
        <f>D95+F95+H95</f>
        <v>0.01</v>
      </c>
      <c r="J95" s="132">
        <f>VLOOKUP(B95,'[1]Thang 3 2022'!$B$33:$I$97,8,FALSE)</f>
        <v>1.2184E-2</v>
      </c>
      <c r="K95" s="109">
        <f>I95/J95*100</f>
        <v>82.074852265265918</v>
      </c>
    </row>
    <row r="96" spans="1:11" s="36" customFormat="1">
      <c r="A96" s="46">
        <v>65</v>
      </c>
      <c r="B96" s="49" t="s">
        <v>239</v>
      </c>
      <c r="C96" s="34">
        <v>0</v>
      </c>
      <c r="D96" s="35">
        <v>0</v>
      </c>
      <c r="E96" s="34">
        <v>0</v>
      </c>
      <c r="F96" s="35">
        <v>0</v>
      </c>
      <c r="G96" s="34">
        <v>1</v>
      </c>
      <c r="H96" s="35">
        <v>8.7912000000000007E-3</v>
      </c>
      <c r="I96" s="35">
        <f>D96+F96+H96</f>
        <v>8.7912000000000007E-3</v>
      </c>
      <c r="J96" s="132">
        <v>0</v>
      </c>
      <c r="K96" s="109">
        <v>0</v>
      </c>
    </row>
    <row r="97" spans="1:11" s="36" customFormat="1">
      <c r="A97" s="46">
        <v>66</v>
      </c>
      <c r="B97" s="49" t="s">
        <v>119</v>
      </c>
      <c r="C97" s="34">
        <v>1</v>
      </c>
      <c r="D97" s="35">
        <v>4.3E-3</v>
      </c>
      <c r="E97" s="34">
        <v>0</v>
      </c>
      <c r="F97" s="35">
        <v>0</v>
      </c>
      <c r="G97" s="34">
        <v>0</v>
      </c>
      <c r="H97" s="35">
        <v>0</v>
      </c>
      <c r="I97" s="105">
        <f>D97+F97+H97</f>
        <v>4.3E-3</v>
      </c>
      <c r="J97" s="132">
        <f>VLOOKUP(B97,'[1]Thang 3 2022'!$B$33:$I$97,8,FALSE)</f>
        <v>1.12608694</v>
      </c>
      <c r="K97" s="109">
        <f>I97/J97*100</f>
        <v>0.38185328745576252</v>
      </c>
    </row>
    <row r="98" spans="1:11" s="36" customFormat="1">
      <c r="A98" s="46">
        <v>67</v>
      </c>
      <c r="B98" s="49" t="s">
        <v>102</v>
      </c>
      <c r="C98" s="34">
        <v>0</v>
      </c>
      <c r="D98" s="35">
        <v>0</v>
      </c>
      <c r="E98" s="34">
        <v>1</v>
      </c>
      <c r="F98" s="35">
        <v>-0.6</v>
      </c>
      <c r="G98" s="34">
        <v>0</v>
      </c>
      <c r="H98" s="35">
        <v>0</v>
      </c>
      <c r="I98" s="35">
        <f>D98+F98+H98</f>
        <v>-0.6</v>
      </c>
      <c r="J98" s="132">
        <v>0</v>
      </c>
      <c r="K98" s="109">
        <v>0</v>
      </c>
    </row>
    <row r="99" spans="1:11" s="40" customFormat="1" ht="12.75">
      <c r="A99" s="164" t="s">
        <v>62</v>
      </c>
      <c r="B99" s="165"/>
      <c r="C99" s="38">
        <f>SUM(C32:C98)</f>
        <v>522</v>
      </c>
      <c r="D99" s="39">
        <f>SUM(D32:D98)</f>
        <v>3023.1509878800016</v>
      </c>
      <c r="E99" s="38">
        <f>SUM(E32:E98)</f>
        <v>234</v>
      </c>
      <c r="F99" s="39">
        <f>SUM(F32:F98)</f>
        <v>1208.1732002617191</v>
      </c>
      <c r="G99" s="38">
        <f>SUM(G32:G98)</f>
        <v>703</v>
      </c>
      <c r="H99" s="39">
        <f>SUM(H32:H98)</f>
        <v>1215.6119195099991</v>
      </c>
      <c r="I99" s="39">
        <f>SUM(I32:I98)</f>
        <v>5446.936107651718</v>
      </c>
      <c r="J99" s="106"/>
      <c r="K99" s="110">
        <f>I99/'[1]Thang 3 2022'!$I$27*100</f>
        <v>61.150666728365707</v>
      </c>
    </row>
    <row r="100" spans="1:11" s="44" customFormat="1" ht="12.75">
      <c r="A100" s="41"/>
      <c r="B100" s="41"/>
      <c r="C100" s="42"/>
      <c r="D100" s="43"/>
      <c r="E100" s="42"/>
      <c r="F100" s="43"/>
      <c r="G100" s="42"/>
      <c r="H100" s="43"/>
      <c r="I100" s="43"/>
      <c r="J100" s="43"/>
      <c r="K100" s="111"/>
    </row>
    <row r="101" spans="1:11" ht="15.75">
      <c r="A101" s="166" t="s">
        <v>323</v>
      </c>
      <c r="B101" s="166"/>
      <c r="C101" s="166"/>
      <c r="D101" s="166"/>
      <c r="E101" s="166"/>
      <c r="F101" s="166"/>
      <c r="G101" s="166"/>
      <c r="H101" s="166"/>
      <c r="I101" s="166"/>
      <c r="J101" s="166"/>
      <c r="K101" s="166"/>
    </row>
    <row r="102" spans="1:11">
      <c r="A102" s="159" t="str">
        <f>A6</f>
        <v>Tính từ 01/01/2023 đến 20/03/2023</v>
      </c>
      <c r="B102" s="159"/>
      <c r="C102" s="159"/>
      <c r="D102" s="159"/>
      <c r="E102" s="159"/>
      <c r="F102" s="159"/>
      <c r="G102" s="159"/>
      <c r="H102" s="159"/>
      <c r="I102" s="159"/>
      <c r="J102" s="159"/>
      <c r="K102" s="159"/>
    </row>
    <row r="103" spans="1:11" ht="18.75" customHeight="1"/>
    <row r="104" spans="1:11" ht="51">
      <c r="A104" s="27" t="s">
        <v>1</v>
      </c>
      <c r="B104" s="30" t="s">
        <v>145</v>
      </c>
      <c r="C104" s="30" t="s">
        <v>37</v>
      </c>
      <c r="D104" s="30" t="s">
        <v>38</v>
      </c>
      <c r="E104" s="30" t="s">
        <v>39</v>
      </c>
      <c r="F104" s="30" t="s">
        <v>40</v>
      </c>
      <c r="G104" s="30" t="s">
        <v>41</v>
      </c>
      <c r="H104" s="30" t="s">
        <v>42</v>
      </c>
      <c r="I104" s="30" t="s">
        <v>43</v>
      </c>
      <c r="J104" s="30" t="s">
        <v>301</v>
      </c>
      <c r="K104" s="108" t="s">
        <v>298</v>
      </c>
    </row>
    <row r="105" spans="1:11" s="36" customFormat="1" ht="14.25" customHeight="1">
      <c r="A105" s="46">
        <v>1</v>
      </c>
      <c r="B105" s="35" t="s">
        <v>159</v>
      </c>
      <c r="C105" s="34">
        <v>12</v>
      </c>
      <c r="D105" s="35">
        <v>1059.9052059999999</v>
      </c>
      <c r="E105" s="34">
        <v>9</v>
      </c>
      <c r="F105" s="35">
        <v>37.833402999999997</v>
      </c>
      <c r="G105" s="34">
        <v>9</v>
      </c>
      <c r="H105" s="35">
        <v>7.1240630600000001</v>
      </c>
      <c r="I105" s="35">
        <f t="shared" ref="I105:I148" si="3">D105+F105+H105</f>
        <v>1104.86267206</v>
      </c>
      <c r="J105" s="35">
        <f>VLOOKUP(B105,'[1]Thang 3 2022'!$B$106:$I$149,8,FALSE)</f>
        <v>210.54434332</v>
      </c>
      <c r="K105" s="109">
        <f>I105/J105*100</f>
        <v>524.76483321176318</v>
      </c>
    </row>
    <row r="106" spans="1:11" s="36" customFormat="1" ht="14.25" customHeight="1">
      <c r="A106" s="46">
        <v>2</v>
      </c>
      <c r="B106" s="35" t="s">
        <v>152</v>
      </c>
      <c r="C106" s="34">
        <v>18</v>
      </c>
      <c r="D106" s="35">
        <v>64.355715169999996</v>
      </c>
      <c r="E106" s="34">
        <v>22</v>
      </c>
      <c r="F106" s="35">
        <v>323.42803199999997</v>
      </c>
      <c r="G106" s="34">
        <v>8</v>
      </c>
      <c r="H106" s="35">
        <v>219.24995301000001</v>
      </c>
      <c r="I106" s="35">
        <f t="shared" si="3"/>
        <v>607.03370017999998</v>
      </c>
      <c r="J106" s="35">
        <f>VLOOKUP(B106,'[1]Thang 3 2022'!$B$106:$I$149,8,FALSE)</f>
        <v>201.99508012250001</v>
      </c>
      <c r="K106" s="109">
        <f t="shared" ref="K106:K148" si="4">I106/J106*100</f>
        <v>300.5190521530842</v>
      </c>
    </row>
    <row r="107" spans="1:11" s="36" customFormat="1" ht="14.25" customHeight="1">
      <c r="A107" s="46">
        <v>3</v>
      </c>
      <c r="B107" s="35" t="s">
        <v>154</v>
      </c>
      <c r="C107" s="34">
        <v>53</v>
      </c>
      <c r="D107" s="35">
        <v>458.18586269000002</v>
      </c>
      <c r="E107" s="34">
        <v>26</v>
      </c>
      <c r="F107" s="35">
        <v>57.443048437500003</v>
      </c>
      <c r="G107" s="34">
        <v>9</v>
      </c>
      <c r="H107" s="35">
        <v>1.0172182700000001</v>
      </c>
      <c r="I107" s="35">
        <f t="shared" si="3"/>
        <v>516.64612939749998</v>
      </c>
      <c r="J107" s="35">
        <f>VLOOKUP(B107,'[1]Thang 3 2022'!$B$106:$I$149,8,FALSE)</f>
        <v>1417.0515389</v>
      </c>
      <c r="K107" s="109">
        <f t="shared" si="4"/>
        <v>36.45923350103071</v>
      </c>
    </row>
    <row r="108" spans="1:11" s="36" customFormat="1" ht="14.25" customHeight="1">
      <c r="A108" s="46">
        <v>4</v>
      </c>
      <c r="B108" s="35" t="s">
        <v>147</v>
      </c>
      <c r="C108" s="34">
        <v>216</v>
      </c>
      <c r="D108" s="35">
        <v>133.15025527</v>
      </c>
      <c r="E108" s="34">
        <v>37</v>
      </c>
      <c r="F108" s="35">
        <v>87.051624714843754</v>
      </c>
      <c r="G108" s="34">
        <v>468</v>
      </c>
      <c r="H108" s="35">
        <v>277.32878749000008</v>
      </c>
      <c r="I108" s="35">
        <f t="shared" si="3"/>
        <v>497.53066747484382</v>
      </c>
      <c r="J108" s="35">
        <f>VLOOKUP(B108,'[1]Thang 3 2022'!$B$106:$I$149,8,FALSE)</f>
        <v>406.57671444976563</v>
      </c>
      <c r="K108" s="109">
        <f t="shared" si="4"/>
        <v>122.37067441212646</v>
      </c>
    </row>
    <row r="109" spans="1:11" s="36" customFormat="1" ht="14.25" customHeight="1">
      <c r="A109" s="46">
        <v>5</v>
      </c>
      <c r="B109" s="35" t="s">
        <v>153</v>
      </c>
      <c r="C109" s="34">
        <v>18</v>
      </c>
      <c r="D109" s="35">
        <v>115.87678099999999</v>
      </c>
      <c r="E109" s="34">
        <v>8</v>
      </c>
      <c r="F109" s="35">
        <v>237.77674400000001</v>
      </c>
      <c r="G109" s="34">
        <v>6</v>
      </c>
      <c r="H109" s="35">
        <v>101.81428147</v>
      </c>
      <c r="I109" s="35">
        <f t="shared" si="3"/>
        <v>455.46780647000003</v>
      </c>
      <c r="J109" s="35">
        <f>VLOOKUP(B109,'[1]Thang 3 2022'!$B$106:$I$149,8,FALSE)</f>
        <v>510.42515480874999</v>
      </c>
      <c r="K109" s="109">
        <f t="shared" si="4"/>
        <v>89.233025092710832</v>
      </c>
    </row>
    <row r="110" spans="1:11" s="36" customFormat="1" ht="14.25" customHeight="1">
      <c r="A110" s="46">
        <v>6</v>
      </c>
      <c r="B110" s="35" t="s">
        <v>150</v>
      </c>
      <c r="C110" s="34">
        <v>13</v>
      </c>
      <c r="D110" s="35">
        <v>33.350718999999998</v>
      </c>
      <c r="E110" s="34">
        <v>8</v>
      </c>
      <c r="F110" s="35">
        <v>23.863180328125001</v>
      </c>
      <c r="G110" s="34">
        <v>48</v>
      </c>
      <c r="H110" s="35">
        <v>388.63523166000004</v>
      </c>
      <c r="I110" s="35">
        <f t="shared" si="3"/>
        <v>445.84913098812501</v>
      </c>
      <c r="J110" s="35">
        <f>VLOOKUP(B110,'[1]Thang 3 2022'!$B$106:$I$149,8,FALSE)</f>
        <v>2317.8839691900002</v>
      </c>
      <c r="K110" s="109">
        <f t="shared" si="4"/>
        <v>19.235179021663019</v>
      </c>
    </row>
    <row r="111" spans="1:11" s="36" customFormat="1" ht="14.25" customHeight="1">
      <c r="A111" s="46">
        <v>7</v>
      </c>
      <c r="B111" s="50" t="s">
        <v>176</v>
      </c>
      <c r="C111" s="34">
        <v>4</v>
      </c>
      <c r="D111" s="35">
        <v>341.46503100000001</v>
      </c>
      <c r="E111" s="34">
        <v>0</v>
      </c>
      <c r="F111" s="35">
        <v>0</v>
      </c>
      <c r="G111" s="34">
        <v>1</v>
      </c>
      <c r="H111" s="35">
        <v>0.35478199999999999</v>
      </c>
      <c r="I111" s="35">
        <f t="shared" si="3"/>
        <v>341.81981300000001</v>
      </c>
      <c r="J111" s="35">
        <f>VLOOKUP(B111,'[1]Thang 3 2022'!$B$106:$I$149,8,FALSE)</f>
        <v>110.94613056</v>
      </c>
      <c r="K111" s="109">
        <f t="shared" si="4"/>
        <v>308.09529929044515</v>
      </c>
    </row>
    <row r="112" spans="1:11" s="36" customFormat="1" ht="14.25" customHeight="1">
      <c r="A112" s="46">
        <v>8</v>
      </c>
      <c r="B112" s="35" t="s">
        <v>157</v>
      </c>
      <c r="C112" s="34">
        <v>17</v>
      </c>
      <c r="D112" s="35">
        <v>181.18458552999999</v>
      </c>
      <c r="E112" s="34">
        <v>17</v>
      </c>
      <c r="F112" s="35">
        <v>-2.7744355000000001</v>
      </c>
      <c r="G112" s="34">
        <v>7</v>
      </c>
      <c r="H112" s="35">
        <v>3.4200150099999997</v>
      </c>
      <c r="I112" s="35">
        <f t="shared" si="3"/>
        <v>181.83016503999997</v>
      </c>
      <c r="J112" s="35">
        <f>VLOOKUP(B112,'[1]Thang 3 2022'!$B$106:$I$149,8,FALSE)</f>
        <v>337.63263811500002</v>
      </c>
      <c r="K112" s="109">
        <f t="shared" si="4"/>
        <v>53.854439563413102</v>
      </c>
    </row>
    <row r="113" spans="1:11" s="36" customFormat="1" ht="14.25" customHeight="1">
      <c r="A113" s="46">
        <v>9</v>
      </c>
      <c r="B113" s="35" t="s">
        <v>155</v>
      </c>
      <c r="C113" s="34">
        <v>11</v>
      </c>
      <c r="D113" s="35">
        <v>90.044019000000006</v>
      </c>
      <c r="E113" s="34">
        <v>16</v>
      </c>
      <c r="F113" s="35">
        <v>76.765573000000003</v>
      </c>
      <c r="G113" s="34">
        <v>3</v>
      </c>
      <c r="H113" s="35">
        <v>2.9596399999999998</v>
      </c>
      <c r="I113" s="35">
        <f t="shared" si="3"/>
        <v>169.76923200000002</v>
      </c>
      <c r="J113" s="35">
        <f>VLOOKUP(B113,'[1]Thang 3 2022'!$B$106:$I$149,8,FALSE)</f>
        <v>216.75580874999997</v>
      </c>
      <c r="K113" s="109">
        <f t="shared" si="4"/>
        <v>78.322806193308097</v>
      </c>
    </row>
    <row r="114" spans="1:11" s="36" customFormat="1" ht="14.25" customHeight="1">
      <c r="A114" s="46">
        <v>10</v>
      </c>
      <c r="B114" s="47" t="s">
        <v>179</v>
      </c>
      <c r="C114" s="34">
        <v>2</v>
      </c>
      <c r="D114" s="35">
        <v>164.94800000000001</v>
      </c>
      <c r="E114" s="34">
        <v>0</v>
      </c>
      <c r="F114" s="35">
        <v>0</v>
      </c>
      <c r="G114" s="34">
        <v>0</v>
      </c>
      <c r="H114" s="35">
        <v>0</v>
      </c>
      <c r="I114" s="35">
        <f t="shared" si="3"/>
        <v>164.94800000000001</v>
      </c>
      <c r="J114" s="35">
        <f>VLOOKUP(B114,'[1]Thang 3 2022'!$B$106:$I$149,8,FALSE)</f>
        <v>400.05184480999998</v>
      </c>
      <c r="K114" s="109">
        <f t="shared" si="4"/>
        <v>41.231655881587088</v>
      </c>
    </row>
    <row r="115" spans="1:11" s="36" customFormat="1" ht="14.25" customHeight="1">
      <c r="A115" s="46">
        <v>11</v>
      </c>
      <c r="B115" s="35" t="s">
        <v>149</v>
      </c>
      <c r="C115" s="34">
        <v>73</v>
      </c>
      <c r="D115" s="35">
        <v>21.277388880000004</v>
      </c>
      <c r="E115" s="34">
        <v>33</v>
      </c>
      <c r="F115" s="35">
        <v>74.040161156249994</v>
      </c>
      <c r="G115" s="34">
        <v>72</v>
      </c>
      <c r="H115" s="35">
        <v>63.559085129999985</v>
      </c>
      <c r="I115" s="35">
        <f t="shared" si="3"/>
        <v>158.87663516624997</v>
      </c>
      <c r="J115" s="35">
        <f>VLOOKUP(B115,'[1]Thang 3 2022'!$B$106:$I$149,8,FALSE)</f>
        <v>575.50950214062505</v>
      </c>
      <c r="K115" s="109">
        <f t="shared" si="4"/>
        <v>27.606257511874873</v>
      </c>
    </row>
    <row r="116" spans="1:11" s="36" customFormat="1" ht="14.25" customHeight="1">
      <c r="A116" s="46">
        <v>12</v>
      </c>
      <c r="B116" s="35" t="s">
        <v>151</v>
      </c>
      <c r="C116" s="34">
        <v>3</v>
      </c>
      <c r="D116" s="35">
        <v>16.597384000000002</v>
      </c>
      <c r="E116" s="34">
        <v>0</v>
      </c>
      <c r="F116" s="35">
        <v>0</v>
      </c>
      <c r="G116" s="34">
        <v>7</v>
      </c>
      <c r="H116" s="35">
        <v>108.46091322999999</v>
      </c>
      <c r="I116" s="35">
        <f t="shared" si="3"/>
        <v>125.05829722999999</v>
      </c>
      <c r="J116" s="35">
        <f>VLOOKUP(B116,'[1]Thang 3 2022'!$B$106:$I$149,8,FALSE)</f>
        <v>281.76502137</v>
      </c>
      <c r="K116" s="109">
        <f t="shared" si="4"/>
        <v>44.383897128870217</v>
      </c>
    </row>
    <row r="117" spans="1:11" s="36" customFormat="1" ht="14.25" customHeight="1">
      <c r="A117" s="46">
        <v>13</v>
      </c>
      <c r="B117" s="35" t="s">
        <v>148</v>
      </c>
      <c r="C117" s="34">
        <v>5</v>
      </c>
      <c r="D117" s="35">
        <v>25</v>
      </c>
      <c r="E117" s="34">
        <v>7</v>
      </c>
      <c r="F117" s="35">
        <v>76.829209125000006</v>
      </c>
      <c r="G117" s="34">
        <v>1</v>
      </c>
      <c r="H117" s="35">
        <v>0.20747766000000001</v>
      </c>
      <c r="I117" s="35">
        <f t="shared" si="3"/>
        <v>102.036686785</v>
      </c>
      <c r="J117" s="35">
        <f>VLOOKUP(B117,'[1]Thang 3 2022'!$B$106:$I$149,8,FALSE)</f>
        <v>194.08801120000001</v>
      </c>
      <c r="K117" s="109">
        <f t="shared" si="4"/>
        <v>52.572380001284692</v>
      </c>
    </row>
    <row r="118" spans="1:11" s="36" customFormat="1" ht="14.25" customHeight="1">
      <c r="A118" s="46">
        <v>14</v>
      </c>
      <c r="B118" s="35" t="s">
        <v>156</v>
      </c>
      <c r="C118" s="34">
        <v>5</v>
      </c>
      <c r="D118" s="35">
        <v>66.893092999999993</v>
      </c>
      <c r="E118" s="34">
        <v>5</v>
      </c>
      <c r="F118" s="35">
        <v>12.945</v>
      </c>
      <c r="G118" s="34">
        <v>0</v>
      </c>
      <c r="H118" s="35">
        <v>0</v>
      </c>
      <c r="I118" s="35">
        <f t="shared" si="3"/>
        <v>79.838092999999986</v>
      </c>
      <c r="J118" s="35">
        <f>VLOOKUP(B118,'[1]Thang 3 2022'!$B$106:$I$149,8,FALSE)</f>
        <v>153.697636625</v>
      </c>
      <c r="K118" s="109">
        <f t="shared" si="4"/>
        <v>51.944906085181643</v>
      </c>
    </row>
    <row r="119" spans="1:11" s="36" customFormat="1" ht="14.25" customHeight="1">
      <c r="A119" s="46">
        <v>15</v>
      </c>
      <c r="B119" s="35" t="s">
        <v>162</v>
      </c>
      <c r="C119" s="34">
        <v>9</v>
      </c>
      <c r="D119" s="35">
        <v>41.500263599999997</v>
      </c>
      <c r="E119" s="34">
        <v>9</v>
      </c>
      <c r="F119" s="35">
        <v>20.375627000000001</v>
      </c>
      <c r="G119" s="34">
        <v>2</v>
      </c>
      <c r="H119" s="35">
        <v>1.74662319</v>
      </c>
      <c r="I119" s="35">
        <f t="shared" si="3"/>
        <v>63.622513789999999</v>
      </c>
      <c r="J119" s="35">
        <f>VLOOKUP(B119,'[1]Thang 3 2022'!$B$106:$I$149,8,FALSE)</f>
        <v>37.146125600000005</v>
      </c>
      <c r="K119" s="109">
        <f t="shared" si="4"/>
        <v>171.27631149236191</v>
      </c>
    </row>
    <row r="120" spans="1:11" s="36" customFormat="1" ht="14.25" customHeight="1">
      <c r="A120" s="46">
        <v>16</v>
      </c>
      <c r="B120" s="35" t="s">
        <v>161</v>
      </c>
      <c r="C120" s="34">
        <v>10</v>
      </c>
      <c r="D120" s="35">
        <v>33.237000000000002</v>
      </c>
      <c r="E120" s="34">
        <v>7</v>
      </c>
      <c r="F120" s="35">
        <v>20.032931000000001</v>
      </c>
      <c r="G120" s="34">
        <v>3</v>
      </c>
      <c r="H120" s="35">
        <v>0.10960907</v>
      </c>
      <c r="I120" s="35">
        <f t="shared" si="3"/>
        <v>53.379540069999997</v>
      </c>
      <c r="J120" s="35">
        <f>VLOOKUP(B120,'[1]Thang 3 2022'!$B$106:$I$149,8,FALSE)</f>
        <v>89.23563</v>
      </c>
      <c r="K120" s="109">
        <f t="shared" si="4"/>
        <v>59.818639785475824</v>
      </c>
    </row>
    <row r="121" spans="1:11" s="36" customFormat="1" ht="14.25" customHeight="1">
      <c r="A121" s="46">
        <v>17</v>
      </c>
      <c r="B121" s="35" t="s">
        <v>158</v>
      </c>
      <c r="C121" s="34">
        <v>0</v>
      </c>
      <c r="D121" s="35">
        <v>0</v>
      </c>
      <c r="E121" s="34">
        <v>1</v>
      </c>
      <c r="F121" s="35">
        <v>43</v>
      </c>
      <c r="G121" s="34">
        <v>2</v>
      </c>
      <c r="H121" s="35">
        <v>4.4879375999999995</v>
      </c>
      <c r="I121" s="35">
        <f t="shared" si="3"/>
        <v>47.487937600000002</v>
      </c>
      <c r="J121" s="35">
        <f>VLOOKUP(B121,'[1]Thang 3 2022'!$B$106:$I$149,8,FALSE)</f>
        <v>32.268193000000004</v>
      </c>
      <c r="K121" s="109">
        <f t="shared" si="4"/>
        <v>147.16639881260161</v>
      </c>
    </row>
    <row r="122" spans="1:11" s="36" customFormat="1" ht="14.25" customHeight="1">
      <c r="A122" s="46">
        <v>18</v>
      </c>
      <c r="B122" s="35" t="s">
        <v>196</v>
      </c>
      <c r="C122" s="34">
        <v>0</v>
      </c>
      <c r="D122" s="35">
        <v>0</v>
      </c>
      <c r="E122" s="34">
        <v>2</v>
      </c>
      <c r="F122" s="35">
        <v>44.6</v>
      </c>
      <c r="G122" s="34">
        <v>3</v>
      </c>
      <c r="H122" s="35">
        <v>2.37281904</v>
      </c>
      <c r="I122" s="35">
        <f t="shared" si="3"/>
        <v>46.972819040000005</v>
      </c>
      <c r="J122" s="35">
        <f>VLOOKUP(B122,'[1]Thang 3 2022'!$B$106:$I$149,8,FALSE)</f>
        <v>5.3746390000000002</v>
      </c>
      <c r="K122" s="109">
        <f t="shared" si="4"/>
        <v>873.97161074446126</v>
      </c>
    </row>
    <row r="123" spans="1:11" s="36" customFormat="1" ht="14.25" customHeight="1">
      <c r="A123" s="46">
        <v>19</v>
      </c>
      <c r="B123" s="35" t="s">
        <v>184</v>
      </c>
      <c r="C123" s="34">
        <v>2</v>
      </c>
      <c r="D123" s="35">
        <v>44.313256000000003</v>
      </c>
      <c r="E123" s="34">
        <v>1</v>
      </c>
      <c r="F123" s="35">
        <v>0.89279399999999998</v>
      </c>
      <c r="G123" s="34">
        <v>2</v>
      </c>
      <c r="H123" s="35">
        <v>0.41252699999999998</v>
      </c>
      <c r="I123" s="35">
        <f t="shared" si="3"/>
        <v>45.618577000000002</v>
      </c>
      <c r="J123" s="35">
        <f>VLOOKUP(B123,'[1]Thang 3 2022'!$B$106:$I$149,8,FALSE)</f>
        <v>3.363772</v>
      </c>
      <c r="K123" s="109">
        <f t="shared" si="4"/>
        <v>1356.1732780937591</v>
      </c>
    </row>
    <row r="124" spans="1:11" s="36" customFormat="1" ht="14.25" customHeight="1">
      <c r="A124" s="46">
        <v>20</v>
      </c>
      <c r="B124" s="35" t="s">
        <v>169</v>
      </c>
      <c r="C124" s="34">
        <v>4</v>
      </c>
      <c r="D124" s="35">
        <v>36.902000000000001</v>
      </c>
      <c r="E124" s="34">
        <v>2</v>
      </c>
      <c r="F124" s="35">
        <v>7</v>
      </c>
      <c r="G124" s="34">
        <v>1</v>
      </c>
      <c r="H124" s="35">
        <v>2.1499999999999998E-2</v>
      </c>
      <c r="I124" s="35">
        <f t="shared" si="3"/>
        <v>43.923500000000004</v>
      </c>
      <c r="J124" s="35">
        <f>VLOOKUP(B124,'[1]Thang 3 2022'!$B$106:$I$149,8,FALSE)</f>
        <v>934.0022130000001</v>
      </c>
      <c r="K124" s="109">
        <f t="shared" si="4"/>
        <v>4.7027190501956548</v>
      </c>
    </row>
    <row r="125" spans="1:11" s="36" customFormat="1" ht="14.25" customHeight="1">
      <c r="A125" s="46">
        <v>21</v>
      </c>
      <c r="B125" s="35" t="s">
        <v>167</v>
      </c>
      <c r="C125" s="34">
        <v>1</v>
      </c>
      <c r="D125" s="35">
        <v>4.7</v>
      </c>
      <c r="E125" s="34">
        <v>6</v>
      </c>
      <c r="F125" s="35">
        <v>31.73</v>
      </c>
      <c r="G125" s="34">
        <v>1</v>
      </c>
      <c r="H125" s="35">
        <v>1.28145595</v>
      </c>
      <c r="I125" s="35">
        <f t="shared" si="3"/>
        <v>37.711455950000001</v>
      </c>
      <c r="J125" s="35">
        <f>VLOOKUP(B125,'[1]Thang 3 2022'!$B$106:$I$149,8,FALSE)</f>
        <v>187.90202849000002</v>
      </c>
      <c r="K125" s="109">
        <f t="shared" si="4"/>
        <v>20.069743926158289</v>
      </c>
    </row>
    <row r="126" spans="1:11" s="36" customFormat="1" ht="14.25" customHeight="1">
      <c r="A126" s="46">
        <v>22</v>
      </c>
      <c r="B126" s="35" t="s">
        <v>168</v>
      </c>
      <c r="C126" s="34">
        <v>5</v>
      </c>
      <c r="D126" s="35">
        <v>30.960626999999999</v>
      </c>
      <c r="E126" s="34">
        <v>0</v>
      </c>
      <c r="F126" s="35">
        <v>0</v>
      </c>
      <c r="G126" s="34">
        <v>0</v>
      </c>
      <c r="H126" s="35">
        <v>0</v>
      </c>
      <c r="I126" s="35">
        <f t="shared" si="3"/>
        <v>30.960626999999999</v>
      </c>
      <c r="J126" s="35">
        <f>VLOOKUP(B126,'[1]Thang 3 2022'!$B$106:$I$149,8,FALSE)</f>
        <v>16.542907</v>
      </c>
      <c r="K126" s="109">
        <f t="shared" si="4"/>
        <v>187.15348517645657</v>
      </c>
    </row>
    <row r="127" spans="1:11" s="36" customFormat="1" ht="14.25" customHeight="1">
      <c r="A127" s="46">
        <v>23</v>
      </c>
      <c r="B127" s="35" t="s">
        <v>163</v>
      </c>
      <c r="C127" s="34">
        <v>1</v>
      </c>
      <c r="D127" s="35">
        <v>3.3770709999999999</v>
      </c>
      <c r="E127" s="34">
        <v>1</v>
      </c>
      <c r="F127" s="35">
        <v>3.47</v>
      </c>
      <c r="G127" s="34">
        <v>3</v>
      </c>
      <c r="H127" s="35">
        <v>16.323779999999999</v>
      </c>
      <c r="I127" s="35">
        <f t="shared" si="3"/>
        <v>23.170850999999999</v>
      </c>
      <c r="J127" s="35">
        <f>VLOOKUP(B127,'[1]Thang 3 2022'!$B$106:$I$149,8,FALSE)</f>
        <v>0.73894378000000005</v>
      </c>
      <c r="K127" s="109">
        <f t="shared" si="4"/>
        <v>3135.6717015738327</v>
      </c>
    </row>
    <row r="128" spans="1:11" s="36" customFormat="1" ht="14.25" customHeight="1">
      <c r="A128" s="46">
        <v>24</v>
      </c>
      <c r="B128" s="35" t="s">
        <v>180</v>
      </c>
      <c r="C128" s="34">
        <v>3</v>
      </c>
      <c r="D128" s="35">
        <v>22.5</v>
      </c>
      <c r="E128" s="34">
        <v>0</v>
      </c>
      <c r="F128" s="35">
        <v>0</v>
      </c>
      <c r="G128" s="34">
        <v>2</v>
      </c>
      <c r="H128" s="35">
        <v>0.262826</v>
      </c>
      <c r="I128" s="35">
        <f t="shared" si="3"/>
        <v>22.762826</v>
      </c>
      <c r="J128" s="35">
        <f>VLOOKUP(B128,'[1]Thang 3 2022'!$B$106:$I$149,8,FALSE)</f>
        <v>25.130434000000001</v>
      </c>
      <c r="K128" s="109">
        <f t="shared" si="4"/>
        <v>90.578722197953283</v>
      </c>
    </row>
    <row r="129" spans="1:11" s="36" customFormat="1" ht="14.25" customHeight="1">
      <c r="A129" s="46">
        <v>25</v>
      </c>
      <c r="B129" s="35" t="s">
        <v>165</v>
      </c>
      <c r="C129" s="34">
        <v>2</v>
      </c>
      <c r="D129" s="35">
        <v>16</v>
      </c>
      <c r="E129" s="34">
        <v>1</v>
      </c>
      <c r="F129" s="35">
        <v>1.211646</v>
      </c>
      <c r="G129" s="34">
        <v>0</v>
      </c>
      <c r="H129" s="35">
        <v>0</v>
      </c>
      <c r="I129" s="35">
        <f t="shared" si="3"/>
        <v>17.211646000000002</v>
      </c>
      <c r="J129" s="35">
        <f>VLOOKUP(B129,'[1]Thang 3 2022'!$B$106:$I$149,8,FALSE)</f>
        <v>74.241491999999994</v>
      </c>
      <c r="K129" s="109">
        <f t="shared" si="4"/>
        <v>23.183324494610108</v>
      </c>
    </row>
    <row r="130" spans="1:11" s="36" customFormat="1" ht="14.25" customHeight="1">
      <c r="A130" s="46">
        <v>26</v>
      </c>
      <c r="B130" s="35" t="s">
        <v>160</v>
      </c>
      <c r="C130" s="34">
        <v>30</v>
      </c>
      <c r="D130" s="35">
        <v>4.9099077400000004</v>
      </c>
      <c r="E130" s="34">
        <v>7</v>
      </c>
      <c r="F130" s="35">
        <v>6.2319750000000003</v>
      </c>
      <c r="G130" s="34">
        <v>12</v>
      </c>
      <c r="H130" s="35">
        <v>2.3686794600000001</v>
      </c>
      <c r="I130" s="35">
        <f t="shared" si="3"/>
        <v>13.510562199999999</v>
      </c>
      <c r="J130" s="35">
        <f>VLOOKUP(B130,'[1]Thang 3 2022'!$B$106:$I$149,8,FALSE)</f>
        <v>7.8783741799999998</v>
      </c>
      <c r="K130" s="109">
        <f t="shared" si="4"/>
        <v>171.48921708108054</v>
      </c>
    </row>
    <row r="131" spans="1:11" s="36" customFormat="1" ht="14.25" customHeight="1">
      <c r="A131" s="46">
        <v>27</v>
      </c>
      <c r="B131" s="35" t="s">
        <v>164</v>
      </c>
      <c r="C131" s="34">
        <v>0</v>
      </c>
      <c r="D131" s="35">
        <v>0</v>
      </c>
      <c r="E131" s="34">
        <v>2</v>
      </c>
      <c r="F131" s="35">
        <v>11.892332</v>
      </c>
      <c r="G131" s="34">
        <v>0</v>
      </c>
      <c r="H131" s="35">
        <v>0</v>
      </c>
      <c r="I131" s="35">
        <f t="shared" si="3"/>
        <v>11.892332</v>
      </c>
      <c r="J131" s="35">
        <f>VLOOKUP(B131,'[1]Thang 3 2022'!$B$106:$I$149,8,FALSE)</f>
        <v>5.0003542699999999</v>
      </c>
      <c r="K131" s="109">
        <f t="shared" si="4"/>
        <v>237.8297888081438</v>
      </c>
    </row>
    <row r="132" spans="1:11" s="36" customFormat="1" ht="14.25" customHeight="1">
      <c r="A132" s="46">
        <v>28</v>
      </c>
      <c r="B132" s="35" t="s">
        <v>172</v>
      </c>
      <c r="C132" s="34">
        <v>1</v>
      </c>
      <c r="D132" s="35">
        <v>0.766822</v>
      </c>
      <c r="E132" s="34">
        <v>1</v>
      </c>
      <c r="F132" s="35">
        <v>7</v>
      </c>
      <c r="G132" s="34">
        <v>0</v>
      </c>
      <c r="H132" s="35">
        <v>0</v>
      </c>
      <c r="I132" s="35">
        <f t="shared" si="3"/>
        <v>7.7668220000000003</v>
      </c>
      <c r="J132" s="35">
        <f>VLOOKUP(B132,'[1]Thang 3 2022'!$B$106:$I$149,8,FALSE)</f>
        <v>19.952999999999999</v>
      </c>
      <c r="K132" s="109">
        <f t="shared" si="4"/>
        <v>38.925585125043852</v>
      </c>
    </row>
    <row r="133" spans="1:11" s="36" customFormat="1" ht="14.25" customHeight="1">
      <c r="A133" s="46">
        <v>29</v>
      </c>
      <c r="B133" s="35" t="s">
        <v>188</v>
      </c>
      <c r="C133" s="34">
        <v>0</v>
      </c>
      <c r="D133" s="35">
        <v>0</v>
      </c>
      <c r="E133" s="34">
        <v>0</v>
      </c>
      <c r="F133" s="35">
        <v>0</v>
      </c>
      <c r="G133" s="34">
        <v>2</v>
      </c>
      <c r="H133" s="35">
        <v>7.3177562199999997</v>
      </c>
      <c r="I133" s="35">
        <f t="shared" si="3"/>
        <v>7.3177562199999997</v>
      </c>
      <c r="J133" s="35">
        <v>0</v>
      </c>
      <c r="K133" s="109">
        <v>0</v>
      </c>
    </row>
    <row r="134" spans="1:11" s="36" customFormat="1" ht="14.25" customHeight="1">
      <c r="A134" s="46">
        <v>30</v>
      </c>
      <c r="B134" s="35" t="s">
        <v>174</v>
      </c>
      <c r="C134" s="34">
        <v>1</v>
      </c>
      <c r="D134" s="35">
        <v>4</v>
      </c>
      <c r="E134" s="34">
        <v>0</v>
      </c>
      <c r="F134" s="35">
        <v>0</v>
      </c>
      <c r="G134" s="34">
        <v>0</v>
      </c>
      <c r="H134" s="35">
        <v>0</v>
      </c>
      <c r="I134" s="35">
        <f t="shared" si="3"/>
        <v>4</v>
      </c>
      <c r="J134" s="35">
        <f>VLOOKUP(B134,'[1]Thang 3 2022'!$B$106:$I$149,8,FALSE)</f>
        <v>13.763166350000002</v>
      </c>
      <c r="K134" s="109">
        <f t="shared" si="4"/>
        <v>29.063079659717978</v>
      </c>
    </row>
    <row r="135" spans="1:11" s="36" customFormat="1" ht="14.25" customHeight="1">
      <c r="A135" s="46">
        <v>31</v>
      </c>
      <c r="B135" s="35" t="s">
        <v>173</v>
      </c>
      <c r="C135" s="34">
        <v>1</v>
      </c>
      <c r="D135" s="35">
        <v>3.6</v>
      </c>
      <c r="E135" s="34">
        <v>0</v>
      </c>
      <c r="F135" s="35">
        <v>0</v>
      </c>
      <c r="G135" s="34">
        <v>2</v>
      </c>
      <c r="H135" s="35">
        <v>0.26251416</v>
      </c>
      <c r="I135" s="35">
        <f t="shared" si="3"/>
        <v>3.8625141599999999</v>
      </c>
      <c r="J135" s="35">
        <f>VLOOKUP(B135,'[1]Thang 3 2022'!$B$106:$I$149,8,FALSE)</f>
        <v>1.0051879999999999E-2</v>
      </c>
      <c r="K135" s="109">
        <f t="shared" si="4"/>
        <v>38425.788608698072</v>
      </c>
    </row>
    <row r="136" spans="1:11" s="36" customFormat="1" ht="14.25" customHeight="1">
      <c r="A136" s="46">
        <v>32</v>
      </c>
      <c r="B136" s="35" t="s">
        <v>171</v>
      </c>
      <c r="C136" s="34">
        <v>0</v>
      </c>
      <c r="D136" s="35">
        <v>0</v>
      </c>
      <c r="E136" s="34">
        <v>1</v>
      </c>
      <c r="F136" s="35">
        <v>3</v>
      </c>
      <c r="G136" s="34">
        <v>1</v>
      </c>
      <c r="H136" s="35">
        <v>0.28000000000000003</v>
      </c>
      <c r="I136" s="35">
        <f t="shared" si="3"/>
        <v>3.2800000000000002</v>
      </c>
      <c r="J136" s="35">
        <f>VLOOKUP(B136,'[1]Thang 3 2022'!$B$106:$I$149,8,FALSE)</f>
        <v>9.0200000000000014</v>
      </c>
      <c r="K136" s="109">
        <f t="shared" si="4"/>
        <v>36.36363636363636</v>
      </c>
    </row>
    <row r="137" spans="1:11" s="36" customFormat="1" ht="14.25" customHeight="1">
      <c r="A137" s="46">
        <v>33</v>
      </c>
      <c r="B137" s="35" t="s">
        <v>170</v>
      </c>
      <c r="C137" s="34">
        <v>1</v>
      </c>
      <c r="D137" s="35">
        <v>2.5</v>
      </c>
      <c r="E137" s="34">
        <v>0</v>
      </c>
      <c r="F137" s="35">
        <v>0</v>
      </c>
      <c r="G137" s="34">
        <v>0</v>
      </c>
      <c r="H137" s="35">
        <v>0</v>
      </c>
      <c r="I137" s="35">
        <f t="shared" si="3"/>
        <v>2.5</v>
      </c>
      <c r="J137" s="35">
        <v>0</v>
      </c>
      <c r="K137" s="109">
        <v>0</v>
      </c>
    </row>
    <row r="138" spans="1:11" s="36" customFormat="1" ht="14.25" customHeight="1">
      <c r="A138" s="46">
        <v>34</v>
      </c>
      <c r="B138" s="35" t="s">
        <v>178</v>
      </c>
      <c r="C138" s="34">
        <v>0</v>
      </c>
      <c r="D138" s="35">
        <v>0</v>
      </c>
      <c r="E138" s="34">
        <v>3</v>
      </c>
      <c r="F138" s="35">
        <v>2.1816909999999998</v>
      </c>
      <c r="G138" s="34">
        <v>0</v>
      </c>
      <c r="H138" s="35">
        <v>0</v>
      </c>
      <c r="I138" s="35">
        <f t="shared" si="3"/>
        <v>2.1816909999999998</v>
      </c>
      <c r="J138" s="35">
        <v>0</v>
      </c>
      <c r="K138" s="109">
        <v>0</v>
      </c>
    </row>
    <row r="139" spans="1:11" s="36" customFormat="1" ht="14.25" customHeight="1">
      <c r="A139" s="46">
        <v>35</v>
      </c>
      <c r="B139" s="47" t="s">
        <v>187</v>
      </c>
      <c r="C139" s="34">
        <v>0</v>
      </c>
      <c r="D139" s="35">
        <v>0</v>
      </c>
      <c r="E139" s="34">
        <v>0</v>
      </c>
      <c r="F139" s="35">
        <v>0</v>
      </c>
      <c r="G139" s="34">
        <v>4</v>
      </c>
      <c r="H139" s="35">
        <v>1.9139646000000001</v>
      </c>
      <c r="I139" s="35">
        <f t="shared" si="3"/>
        <v>1.9139646000000001</v>
      </c>
      <c r="J139" s="35">
        <f>VLOOKUP(B139,'[1]Thang 3 2022'!$B$106:$I$149,8,FALSE)</f>
        <v>4.6553529999999999</v>
      </c>
      <c r="K139" s="109">
        <f t="shared" si="4"/>
        <v>41.113200223484668</v>
      </c>
    </row>
    <row r="140" spans="1:11" s="36" customFormat="1" ht="14.25" customHeight="1">
      <c r="A140" s="46">
        <v>36</v>
      </c>
      <c r="B140" s="35" t="s">
        <v>190</v>
      </c>
      <c r="C140" s="34">
        <v>1</v>
      </c>
      <c r="D140" s="35">
        <v>1.65</v>
      </c>
      <c r="E140" s="34">
        <v>0</v>
      </c>
      <c r="F140" s="35">
        <v>0</v>
      </c>
      <c r="G140" s="34">
        <v>0</v>
      </c>
      <c r="H140" s="35">
        <v>0</v>
      </c>
      <c r="I140" s="35">
        <f t="shared" si="3"/>
        <v>1.65</v>
      </c>
      <c r="J140" s="35">
        <f>VLOOKUP(B140,'[1]Thang 3 2022'!$B$106:$I$149,8,FALSE)</f>
        <v>0.12970169000000001</v>
      </c>
      <c r="K140" s="109">
        <f t="shared" si="4"/>
        <v>1272.1499619627159</v>
      </c>
    </row>
    <row r="141" spans="1:11" s="36" customFormat="1" ht="14.25" customHeight="1">
      <c r="A141" s="46">
        <v>37</v>
      </c>
      <c r="B141" s="47" t="s">
        <v>185</v>
      </c>
      <c r="C141" s="34">
        <v>0</v>
      </c>
      <c r="D141" s="35">
        <v>0</v>
      </c>
      <c r="E141" s="34">
        <v>0</v>
      </c>
      <c r="F141" s="35">
        <v>0</v>
      </c>
      <c r="G141" s="34">
        <v>15</v>
      </c>
      <c r="H141" s="35">
        <v>1.0081633299999999</v>
      </c>
      <c r="I141" s="35">
        <f t="shared" si="3"/>
        <v>1.0081633299999999</v>
      </c>
      <c r="J141" s="35">
        <f>VLOOKUP(B141,'[1]Thang 3 2022'!$B$106:$I$149,8,FALSE)</f>
        <v>1.8472084600000001</v>
      </c>
      <c r="K141" s="109">
        <f t="shared" si="4"/>
        <v>54.577669593392827</v>
      </c>
    </row>
    <row r="142" spans="1:11" s="36" customFormat="1" ht="14.25" customHeight="1">
      <c r="A142" s="46">
        <v>38</v>
      </c>
      <c r="B142" s="35" t="s">
        <v>183</v>
      </c>
      <c r="C142" s="34">
        <v>0</v>
      </c>
      <c r="D142" s="35">
        <v>0</v>
      </c>
      <c r="E142" s="34">
        <v>0</v>
      </c>
      <c r="F142" s="35">
        <v>0</v>
      </c>
      <c r="G142" s="34">
        <v>1</v>
      </c>
      <c r="H142" s="35">
        <v>0.35397271999999996</v>
      </c>
      <c r="I142" s="35">
        <f t="shared" si="3"/>
        <v>0.35397271999999996</v>
      </c>
      <c r="J142" s="35">
        <v>0</v>
      </c>
      <c r="K142" s="109">
        <v>0</v>
      </c>
    </row>
    <row r="143" spans="1:11" s="36" customFormat="1" ht="14.25" customHeight="1">
      <c r="A143" s="46">
        <v>39</v>
      </c>
      <c r="B143" s="35" t="s">
        <v>181</v>
      </c>
      <c r="C143" s="34">
        <v>0</v>
      </c>
      <c r="D143" s="35">
        <v>0</v>
      </c>
      <c r="E143" s="34">
        <v>0</v>
      </c>
      <c r="F143" s="35">
        <v>0</v>
      </c>
      <c r="G143" s="34">
        <v>2</v>
      </c>
      <c r="H143" s="35">
        <v>0.35144175999999999</v>
      </c>
      <c r="I143" s="35">
        <f t="shared" si="3"/>
        <v>0.35144175999999999</v>
      </c>
      <c r="J143" s="35">
        <f>VLOOKUP(B143,'[1]Thang 3 2022'!$B$106:$I$149,8,FALSE)</f>
        <v>0.12999957000000001</v>
      </c>
      <c r="K143" s="109">
        <f t="shared" si="4"/>
        <v>270.34070958850094</v>
      </c>
    </row>
    <row r="144" spans="1:11" s="36" customFormat="1" ht="14.25" customHeight="1">
      <c r="A144" s="46">
        <v>40</v>
      </c>
      <c r="B144" s="35" t="s">
        <v>182</v>
      </c>
      <c r="C144" s="34">
        <v>0</v>
      </c>
      <c r="D144" s="35">
        <v>0</v>
      </c>
      <c r="E144" s="34">
        <v>0</v>
      </c>
      <c r="F144" s="35">
        <v>0</v>
      </c>
      <c r="G144" s="34">
        <v>2</v>
      </c>
      <c r="H144" s="35">
        <v>0.34297579</v>
      </c>
      <c r="I144" s="35">
        <f t="shared" si="3"/>
        <v>0.34297579</v>
      </c>
      <c r="J144" s="35">
        <f>VLOOKUP(B144,'[1]Thang 3 2022'!$B$106:$I$149,8,FALSE)</f>
        <v>1.6840280375000001</v>
      </c>
      <c r="K144" s="109">
        <f t="shared" si="4"/>
        <v>20.366394285760219</v>
      </c>
    </row>
    <row r="145" spans="1:11" s="36" customFormat="1" ht="14.25" customHeight="1">
      <c r="A145" s="46">
        <v>41</v>
      </c>
      <c r="B145" s="35" t="s">
        <v>264</v>
      </c>
      <c r="C145" s="34">
        <v>0</v>
      </c>
      <c r="D145" s="35">
        <v>0</v>
      </c>
      <c r="E145" s="34">
        <v>1</v>
      </c>
      <c r="F145" s="35">
        <v>0.3</v>
      </c>
      <c r="G145" s="34">
        <v>0</v>
      </c>
      <c r="H145" s="35">
        <v>0</v>
      </c>
      <c r="I145" s="35">
        <f t="shared" si="3"/>
        <v>0.3</v>
      </c>
      <c r="J145" s="35">
        <f>VLOOKUP(B145,'[1]Thang 3 2022'!$B$106:$I$149,8,FALSE)</f>
        <v>0.3</v>
      </c>
      <c r="K145" s="109">
        <f t="shared" si="4"/>
        <v>100</v>
      </c>
    </row>
    <row r="146" spans="1:11" s="36" customFormat="1" ht="14.25" customHeight="1">
      <c r="A146" s="46">
        <v>42</v>
      </c>
      <c r="B146" s="35" t="s">
        <v>175</v>
      </c>
      <c r="C146" s="34">
        <v>0</v>
      </c>
      <c r="D146" s="35">
        <v>0</v>
      </c>
      <c r="E146" s="34">
        <v>0</v>
      </c>
      <c r="F146" s="35">
        <v>0</v>
      </c>
      <c r="G146" s="34">
        <v>1</v>
      </c>
      <c r="H146" s="35">
        <v>0.17019999999999999</v>
      </c>
      <c r="I146" s="35">
        <f t="shared" si="3"/>
        <v>0.17019999999999999</v>
      </c>
      <c r="J146" s="35">
        <f>VLOOKUP(B146,'[1]Thang 3 2022'!$B$106:$I$149,8,FALSE)</f>
        <v>2.02</v>
      </c>
      <c r="K146" s="109">
        <f t="shared" si="4"/>
        <v>8.4257425742574252</v>
      </c>
    </row>
    <row r="147" spans="1:11" s="36" customFormat="1" ht="14.25" customHeight="1">
      <c r="A147" s="46">
        <v>43</v>
      </c>
      <c r="B147" s="35" t="s">
        <v>166</v>
      </c>
      <c r="C147" s="34">
        <v>0</v>
      </c>
      <c r="D147" s="35">
        <v>0</v>
      </c>
      <c r="E147" s="34">
        <v>0</v>
      </c>
      <c r="F147" s="35">
        <v>0</v>
      </c>
      <c r="G147" s="34">
        <v>3</v>
      </c>
      <c r="H147" s="35">
        <v>9.1725630000000002E-2</v>
      </c>
      <c r="I147" s="35">
        <f t="shared" si="3"/>
        <v>9.1725630000000002E-2</v>
      </c>
      <c r="J147" s="35">
        <f>VLOOKUP(B147,'[1]Thang 3 2022'!$B$106:$I$149,8,FALSE)</f>
        <v>8.81233544</v>
      </c>
      <c r="K147" s="109">
        <f t="shared" si="4"/>
        <v>1.0408776495689094</v>
      </c>
    </row>
    <row r="148" spans="1:11" s="36" customFormat="1" ht="14.25" customHeight="1">
      <c r="A148" s="46">
        <v>44</v>
      </c>
      <c r="B148" s="35" t="s">
        <v>192</v>
      </c>
      <c r="C148" s="34">
        <v>0</v>
      </c>
      <c r="D148" s="35">
        <v>0</v>
      </c>
      <c r="E148" s="34">
        <v>1</v>
      </c>
      <c r="F148" s="35">
        <v>5.2664000000000002E-2</v>
      </c>
      <c r="G148" s="34">
        <v>0</v>
      </c>
      <c r="H148" s="35">
        <v>0</v>
      </c>
      <c r="I148" s="35">
        <f t="shared" si="3"/>
        <v>5.2664000000000002E-2</v>
      </c>
      <c r="J148" s="35">
        <f>VLOOKUP(B148,'[1]Thang 3 2022'!$B$106:$I$149,8,FALSE)</f>
        <v>-0.44500000000000001</v>
      </c>
      <c r="K148" s="109">
        <f t="shared" si="4"/>
        <v>-11.834606741573033</v>
      </c>
    </row>
    <row r="149" spans="1:11" s="40" customFormat="1" ht="12.75">
      <c r="A149" s="160" t="s">
        <v>62</v>
      </c>
      <c r="B149" s="161"/>
      <c r="C149" s="51">
        <f t="shared" ref="C149:I149" si="5">SUM(C105:C148)</f>
        <v>522</v>
      </c>
      <c r="D149" s="52">
        <f t="shared" si="5"/>
        <v>3023.1509878799998</v>
      </c>
      <c r="E149" s="51">
        <f t="shared" si="5"/>
        <v>234</v>
      </c>
      <c r="F149" s="52">
        <f t="shared" si="5"/>
        <v>1208.1732002617186</v>
      </c>
      <c r="G149" s="51">
        <f t="shared" si="5"/>
        <v>703</v>
      </c>
      <c r="H149" s="52">
        <f t="shared" si="5"/>
        <v>1215.61191951</v>
      </c>
      <c r="I149" s="52">
        <f t="shared" si="5"/>
        <v>5446.9361076517171</v>
      </c>
      <c r="J149" s="52"/>
      <c r="K149" s="113">
        <f>I149/'[1]Thang 3 2022'!$I$150*100</f>
        <v>61.150666728365699</v>
      </c>
    </row>
    <row r="153" spans="1:11" ht="15.75">
      <c r="A153" s="166" t="s">
        <v>322</v>
      </c>
      <c r="B153" s="166"/>
      <c r="C153" s="166"/>
      <c r="D153" s="166"/>
      <c r="E153" s="166"/>
      <c r="F153" s="166"/>
      <c r="G153" s="166"/>
      <c r="H153" s="166"/>
      <c r="I153" s="166"/>
      <c r="J153" s="166"/>
      <c r="K153" s="166"/>
    </row>
    <row r="154" spans="1:11">
      <c r="A154" s="159" t="str">
        <f>A6</f>
        <v>Tính từ 01/01/2023 đến 20/03/2023</v>
      </c>
      <c r="B154" s="159"/>
      <c r="C154" s="159"/>
      <c r="D154" s="159"/>
      <c r="E154" s="159"/>
      <c r="F154" s="159"/>
      <c r="G154" s="159"/>
      <c r="H154" s="159"/>
      <c r="I154" s="159"/>
      <c r="J154" s="159"/>
      <c r="K154" s="159"/>
    </row>
    <row r="155" spans="1:11">
      <c r="D155" s="23"/>
      <c r="E155" s="24"/>
      <c r="F155" s="114"/>
      <c r="I155" s="23"/>
      <c r="J155" s="23"/>
    </row>
    <row r="156" spans="1:11" ht="60.75" customHeight="1">
      <c r="A156" s="27" t="s">
        <v>1</v>
      </c>
      <c r="B156" s="28" t="s">
        <v>321</v>
      </c>
      <c r="C156" s="29" t="s">
        <v>37</v>
      </c>
      <c r="D156" s="30" t="s">
        <v>38</v>
      </c>
      <c r="E156" s="115" t="s">
        <v>302</v>
      </c>
      <c r="F156" s="30" t="s">
        <v>303</v>
      </c>
      <c r="G156" s="29" t="s">
        <v>41</v>
      </c>
      <c r="H156" s="30" t="s">
        <v>304</v>
      </c>
      <c r="I156" s="30" t="s">
        <v>43</v>
      </c>
      <c r="J156" s="30" t="s">
        <v>301</v>
      </c>
      <c r="K156" s="108" t="s">
        <v>298</v>
      </c>
    </row>
    <row r="157" spans="1:11" s="44" customFormat="1" ht="16.5" customHeight="1">
      <c r="A157" s="116" t="s">
        <v>305</v>
      </c>
      <c r="B157" s="117" t="s">
        <v>306</v>
      </c>
      <c r="C157" s="118">
        <f t="shared" ref="C157:J157" si="6">SUM(C158:C168)</f>
        <v>182</v>
      </c>
      <c r="D157" s="119">
        <f t="shared" si="6"/>
        <v>1177.3168735699999</v>
      </c>
      <c r="E157" s="118">
        <f t="shared" si="6"/>
        <v>97</v>
      </c>
      <c r="F157" s="119">
        <f t="shared" si="6"/>
        <v>483.68510359375006</v>
      </c>
      <c r="G157" s="118">
        <f t="shared" si="6"/>
        <v>98</v>
      </c>
      <c r="H157" s="119">
        <f t="shared" si="6"/>
        <v>186.30859593999998</v>
      </c>
      <c r="I157" s="177">
        <f t="shared" si="6"/>
        <v>1847.3105731037504</v>
      </c>
      <c r="J157" s="120">
        <f t="shared" si="6"/>
        <v>3167.1647445643757</v>
      </c>
      <c r="K157" s="175">
        <f>I157/J157*100</f>
        <v>58.326949246141488</v>
      </c>
    </row>
    <row r="158" spans="1:11" s="36" customFormat="1" ht="16.5" customHeight="1">
      <c r="A158" s="46">
        <v>1</v>
      </c>
      <c r="B158" s="122" t="s">
        <v>154</v>
      </c>
      <c r="C158" s="122">
        <f>VLOOKUP(B158,$B$105:$K$148,2,FALSE)</f>
        <v>53</v>
      </c>
      <c r="D158" s="123">
        <f>VLOOKUP(B158,$B$105:$K$148,3,FALSE)</f>
        <v>458.18586269000002</v>
      </c>
      <c r="E158" s="122">
        <f>VLOOKUP(B158,$B$105:$K$148,4,FALSE)</f>
        <v>26</v>
      </c>
      <c r="F158" s="123">
        <f>VLOOKUP(B158,$B$105:$K$148,5,FALSE)</f>
        <v>57.443048437500003</v>
      </c>
      <c r="G158" s="122">
        <f>VLOOKUP(B158,$B$105:$K$148,6,FALSE)</f>
        <v>9</v>
      </c>
      <c r="H158" s="123">
        <f>VLOOKUP(B158,$B$105:$K$148,7,FALSE)</f>
        <v>1.0172182700000001</v>
      </c>
      <c r="I158" s="123">
        <f>D158+F158+H158</f>
        <v>516.64612939749998</v>
      </c>
      <c r="J158" s="123">
        <f>VLOOKUP(B158,$B$105:$J$148,9,FALSE)</f>
        <v>1417.0515389</v>
      </c>
      <c r="K158" s="109">
        <f>I158/J158*100</f>
        <v>36.45923350103071</v>
      </c>
    </row>
    <row r="159" spans="1:11" s="36" customFormat="1" ht="16.5" customHeight="1">
      <c r="A159" s="46">
        <v>2</v>
      </c>
      <c r="B159" s="122" t="s">
        <v>153</v>
      </c>
      <c r="C159" s="122">
        <f>VLOOKUP(B159,$B$105:$K$148,2,FALSE)</f>
        <v>18</v>
      </c>
      <c r="D159" s="123">
        <f>VLOOKUP(B159,$B$105:$K$148,3,FALSE)</f>
        <v>115.87678099999999</v>
      </c>
      <c r="E159" s="122">
        <f>VLOOKUP(B159,$B$105:$K$148,4,FALSE)</f>
        <v>8</v>
      </c>
      <c r="F159" s="123">
        <f>VLOOKUP(B159,$B$105:$K$148,5,FALSE)</f>
        <v>237.77674400000001</v>
      </c>
      <c r="G159" s="122">
        <f>VLOOKUP(B159,$B$105:$K$148,6,FALSE)</f>
        <v>6</v>
      </c>
      <c r="H159" s="123">
        <f>VLOOKUP(B159,$B$105:$K$148,7,FALSE)</f>
        <v>101.81428147</v>
      </c>
      <c r="I159" s="123">
        <f>D159+F159+H159</f>
        <v>455.46780647000003</v>
      </c>
      <c r="J159" s="123">
        <f>VLOOKUP(B159,$B$105:$J$148,9,FALSE)</f>
        <v>510.42515480874999</v>
      </c>
      <c r="K159" s="109">
        <f>I159/J159*100</f>
        <v>89.233025092710832</v>
      </c>
    </row>
    <row r="160" spans="1:11" s="36" customFormat="1" ht="16.5" customHeight="1">
      <c r="A160" s="46">
        <v>3</v>
      </c>
      <c r="B160" s="121" t="s">
        <v>176</v>
      </c>
      <c r="C160" s="122">
        <f>VLOOKUP(B160,$B$105:$K$148,2,FALSE)</f>
        <v>4</v>
      </c>
      <c r="D160" s="123">
        <f>VLOOKUP(B160,$B$105:$K$148,3,FALSE)</f>
        <v>341.46503100000001</v>
      </c>
      <c r="E160" s="122">
        <f>VLOOKUP(B160,$B$105:$K$148,4,FALSE)</f>
        <v>0</v>
      </c>
      <c r="F160" s="123">
        <f>VLOOKUP(B160,$B$105:$K$148,5,FALSE)</f>
        <v>0</v>
      </c>
      <c r="G160" s="122">
        <f>VLOOKUP(B160,$B$105:$K$148,6,FALSE)</f>
        <v>1</v>
      </c>
      <c r="H160" s="123">
        <f>VLOOKUP(B160,$B$105:$K$148,7,FALSE)</f>
        <v>0.35478199999999999</v>
      </c>
      <c r="I160" s="123">
        <f>D160+F160+H160</f>
        <v>341.81981300000001</v>
      </c>
      <c r="J160" s="123">
        <f>VLOOKUP(B160,$B$105:$J$148,9,FALSE)</f>
        <v>110.94613056</v>
      </c>
      <c r="K160" s="109">
        <f>I160/J160*100</f>
        <v>308.09529929044515</v>
      </c>
    </row>
    <row r="161" spans="1:11" s="36" customFormat="1" ht="16.5" customHeight="1">
      <c r="A161" s="46">
        <v>4</v>
      </c>
      <c r="B161" s="124" t="s">
        <v>155</v>
      </c>
      <c r="C161" s="122">
        <f>VLOOKUP(B161,$B$105:$K$148,2,FALSE)</f>
        <v>11</v>
      </c>
      <c r="D161" s="123">
        <f>VLOOKUP(B161,$B$105:$K$148,3,FALSE)</f>
        <v>90.044019000000006</v>
      </c>
      <c r="E161" s="122">
        <f>VLOOKUP(B161,$B$105:$K$148,4,FALSE)</f>
        <v>16</v>
      </c>
      <c r="F161" s="123">
        <f>VLOOKUP(B161,$B$105:$K$148,5,FALSE)</f>
        <v>76.765573000000003</v>
      </c>
      <c r="G161" s="122">
        <f>VLOOKUP(B161,$B$105:$K$148,6,FALSE)</f>
        <v>3</v>
      </c>
      <c r="H161" s="123">
        <f>VLOOKUP(B161,$B$105:$K$148,7,FALSE)</f>
        <v>2.9596399999999998</v>
      </c>
      <c r="I161" s="123">
        <f>D161+F161+H161</f>
        <v>169.76923200000002</v>
      </c>
      <c r="J161" s="123">
        <f>VLOOKUP(B161,$B$105:$J$148,9,FALSE)</f>
        <v>216.75580874999997</v>
      </c>
      <c r="K161" s="109">
        <f>I161/J161*100</f>
        <v>78.322806193308097</v>
      </c>
    </row>
    <row r="162" spans="1:11" s="36" customFormat="1" ht="16.5" customHeight="1">
      <c r="A162" s="46">
        <v>5</v>
      </c>
      <c r="B162" s="121" t="s">
        <v>149</v>
      </c>
      <c r="C162" s="122">
        <f>VLOOKUP(B162,$B$105:$K$148,2,FALSE)</f>
        <v>73</v>
      </c>
      <c r="D162" s="123">
        <f>VLOOKUP(B162,$B$105:$K$148,3,FALSE)</f>
        <v>21.277388880000004</v>
      </c>
      <c r="E162" s="122">
        <f>VLOOKUP(B162,$B$105:$K$148,4,FALSE)</f>
        <v>33</v>
      </c>
      <c r="F162" s="123">
        <f>VLOOKUP(B162,$B$105:$K$148,5,FALSE)</f>
        <v>74.040161156249994</v>
      </c>
      <c r="G162" s="122">
        <f>VLOOKUP(B162,$B$105:$K$148,6,FALSE)</f>
        <v>72</v>
      </c>
      <c r="H162" s="123">
        <f>VLOOKUP(B162,$B$105:$K$148,7,FALSE)</f>
        <v>63.559085129999985</v>
      </c>
      <c r="I162" s="123">
        <f>D162+F162+H162</f>
        <v>158.87663516624997</v>
      </c>
      <c r="J162" s="123">
        <f>VLOOKUP(B162,$B$105:$J$148,9,FALSE)</f>
        <v>575.50950214062505</v>
      </c>
      <c r="K162" s="109">
        <f>I162/J162*100</f>
        <v>27.606257511874873</v>
      </c>
    </row>
    <row r="163" spans="1:11" s="36" customFormat="1" ht="16.5" customHeight="1">
      <c r="A163" s="46">
        <v>6</v>
      </c>
      <c r="B163" s="122" t="s">
        <v>156</v>
      </c>
      <c r="C163" s="122">
        <f>VLOOKUP(B163,$B$105:$K$148,2,FALSE)</f>
        <v>5</v>
      </c>
      <c r="D163" s="123">
        <f>VLOOKUP(B163,$B$105:$K$148,3,FALSE)</f>
        <v>66.893092999999993</v>
      </c>
      <c r="E163" s="122">
        <f>VLOOKUP(B163,$B$105:$K$148,4,FALSE)</f>
        <v>5</v>
      </c>
      <c r="F163" s="123">
        <f>VLOOKUP(B163,$B$105:$K$148,5,FALSE)</f>
        <v>12.945</v>
      </c>
      <c r="G163" s="122">
        <f>VLOOKUP(B163,$B$105:$K$148,6,FALSE)</f>
        <v>0</v>
      </c>
      <c r="H163" s="123">
        <f>VLOOKUP(B163,$B$105:$K$148,7,FALSE)</f>
        <v>0</v>
      </c>
      <c r="I163" s="123">
        <f>D163+F163+H163</f>
        <v>79.838092999999986</v>
      </c>
      <c r="J163" s="123">
        <f>VLOOKUP(B163,$B$105:$J$148,9,FALSE)</f>
        <v>153.697636625</v>
      </c>
      <c r="K163" s="109">
        <f>I163/J163*100</f>
        <v>51.944906085181643</v>
      </c>
    </row>
    <row r="164" spans="1:11" s="36" customFormat="1" ht="16.5" customHeight="1">
      <c r="A164" s="46">
        <v>7</v>
      </c>
      <c r="B164" s="122" t="s">
        <v>161</v>
      </c>
      <c r="C164" s="122">
        <f>VLOOKUP(B164,$B$105:$K$148,2,FALSE)</f>
        <v>10</v>
      </c>
      <c r="D164" s="123">
        <f>VLOOKUP(B164,$B$105:$K$148,3,FALSE)</f>
        <v>33.237000000000002</v>
      </c>
      <c r="E164" s="122">
        <f>VLOOKUP(B164,$B$105:$K$148,4,FALSE)</f>
        <v>7</v>
      </c>
      <c r="F164" s="123">
        <f>VLOOKUP(B164,$B$105:$K$148,5,FALSE)</f>
        <v>20.032931000000001</v>
      </c>
      <c r="G164" s="122">
        <f>VLOOKUP(B164,$B$105:$K$148,6,FALSE)</f>
        <v>3</v>
      </c>
      <c r="H164" s="123">
        <f>VLOOKUP(B164,$B$105:$K$148,7,FALSE)</f>
        <v>0.10960907</v>
      </c>
      <c r="I164" s="123">
        <f>D164+F164+H164</f>
        <v>53.379540069999997</v>
      </c>
      <c r="J164" s="123">
        <f>VLOOKUP(B164,$B$105:$J$148,9,FALSE)</f>
        <v>89.23563</v>
      </c>
      <c r="K164" s="109">
        <f>I164/J164*100</f>
        <v>59.818639785475824</v>
      </c>
    </row>
    <row r="165" spans="1:11" s="36" customFormat="1" ht="16.5" customHeight="1">
      <c r="A165" s="46">
        <v>8</v>
      </c>
      <c r="B165" s="122" t="s">
        <v>168</v>
      </c>
      <c r="C165" s="122">
        <f>VLOOKUP(B165,$B$105:$K$148,2,FALSE)</f>
        <v>5</v>
      </c>
      <c r="D165" s="123">
        <f>VLOOKUP(B165,$B$105:$K$148,3,FALSE)</f>
        <v>30.960626999999999</v>
      </c>
      <c r="E165" s="122">
        <f>VLOOKUP(B165,$B$105:$K$148,4,FALSE)</f>
        <v>0</v>
      </c>
      <c r="F165" s="123">
        <f>VLOOKUP(B165,$B$105:$K$148,5,FALSE)</f>
        <v>0</v>
      </c>
      <c r="G165" s="122">
        <f>VLOOKUP(B165,$B$105:$K$148,6,FALSE)</f>
        <v>0</v>
      </c>
      <c r="H165" s="123">
        <f>VLOOKUP(B165,$B$105:$K$148,7,FALSE)</f>
        <v>0</v>
      </c>
      <c r="I165" s="123">
        <f>D165+F165+H165</f>
        <v>30.960626999999999</v>
      </c>
      <c r="J165" s="123">
        <f>VLOOKUP(B165,$B$105:$J$148,9,FALSE)</f>
        <v>16.542907</v>
      </c>
      <c r="K165" s="109">
        <f>I165/J165*100</f>
        <v>187.15348517645657</v>
      </c>
    </row>
    <row r="166" spans="1:11" s="36" customFormat="1" ht="16.5" customHeight="1">
      <c r="A166" s="46">
        <v>9</v>
      </c>
      <c r="B166" s="124" t="s">
        <v>163</v>
      </c>
      <c r="C166" s="122">
        <f>VLOOKUP(B166,$B$105:$K$148,2,FALSE)</f>
        <v>1</v>
      </c>
      <c r="D166" s="123">
        <f>VLOOKUP(B166,$B$105:$K$148,3,FALSE)</f>
        <v>3.3770709999999999</v>
      </c>
      <c r="E166" s="122">
        <f>VLOOKUP(B166,$B$105:$K$148,4,FALSE)</f>
        <v>1</v>
      </c>
      <c r="F166" s="123">
        <f>VLOOKUP(B166,$B$105:$K$148,5,FALSE)</f>
        <v>3.47</v>
      </c>
      <c r="G166" s="122">
        <f>VLOOKUP(B166,$B$105:$K$148,6,FALSE)</f>
        <v>3</v>
      </c>
      <c r="H166" s="123">
        <f>VLOOKUP(B166,$B$105:$K$148,7,FALSE)</f>
        <v>16.323779999999999</v>
      </c>
      <c r="I166" s="123">
        <f>D166+F166+H166</f>
        <v>23.170850999999999</v>
      </c>
      <c r="J166" s="123">
        <f>VLOOKUP(B166,$B$105:$J$148,9,FALSE)</f>
        <v>0.73894378000000005</v>
      </c>
      <c r="K166" s="109">
        <f>I166/J166*100</f>
        <v>3135.6717015738327</v>
      </c>
    </row>
    <row r="167" spans="1:11" s="36" customFormat="1" ht="16.5" customHeight="1">
      <c r="A167" s="46">
        <v>10</v>
      </c>
      <c r="B167" s="122" t="s">
        <v>165</v>
      </c>
      <c r="C167" s="122">
        <f>VLOOKUP(B167,$B$105:$K$148,2,FALSE)</f>
        <v>2</v>
      </c>
      <c r="D167" s="123">
        <f>VLOOKUP(B167,$B$105:$K$148,3,FALSE)</f>
        <v>16</v>
      </c>
      <c r="E167" s="122">
        <f>VLOOKUP(B167,$B$105:$K$148,4,FALSE)</f>
        <v>1</v>
      </c>
      <c r="F167" s="123">
        <f>VLOOKUP(B167,$B$105:$K$148,5,FALSE)</f>
        <v>1.211646</v>
      </c>
      <c r="G167" s="122">
        <f>VLOOKUP(B167,$B$105:$K$148,6,FALSE)</f>
        <v>0</v>
      </c>
      <c r="H167" s="123">
        <f>VLOOKUP(B167,$B$105:$K$148,7,FALSE)</f>
        <v>0</v>
      </c>
      <c r="I167" s="123">
        <f>D167+F167+H167</f>
        <v>17.211646000000002</v>
      </c>
      <c r="J167" s="123">
        <f>VLOOKUP(B167,$B$105:$J$148,9,FALSE)</f>
        <v>74.241491999999994</v>
      </c>
      <c r="K167" s="109">
        <f>I167/J167*100</f>
        <v>23.183324494610108</v>
      </c>
    </row>
    <row r="168" spans="1:11" s="36" customFormat="1" ht="16.5" customHeight="1">
      <c r="A168" s="125">
        <v>11</v>
      </c>
      <c r="B168" s="131" t="s">
        <v>175</v>
      </c>
      <c r="C168" s="122">
        <f>VLOOKUP(B168,$B$105:$K$148,2,FALSE)</f>
        <v>0</v>
      </c>
      <c r="D168" s="123">
        <f>VLOOKUP(B168,$B$105:$K$148,3,FALSE)</f>
        <v>0</v>
      </c>
      <c r="E168" s="122">
        <f>VLOOKUP(B168,$B$105:$K$148,4,FALSE)</f>
        <v>0</v>
      </c>
      <c r="F168" s="123">
        <f>VLOOKUP(B168,$B$105:$K$148,5,FALSE)</f>
        <v>0</v>
      </c>
      <c r="G168" s="122">
        <f>VLOOKUP(B168,$B$105:$K$148,6,FALSE)</f>
        <v>1</v>
      </c>
      <c r="H168" s="123">
        <f>VLOOKUP(B168,$B$105:$K$148,7,FALSE)</f>
        <v>0.17019999999999999</v>
      </c>
      <c r="I168" s="123">
        <f>D168+F168+H168</f>
        <v>0.17019999999999999</v>
      </c>
      <c r="J168" s="123">
        <f>VLOOKUP(B168,$B$105:$J$148,9,FALSE)</f>
        <v>2.02</v>
      </c>
      <c r="K168" s="109">
        <f>I168/J168*100</f>
        <v>8.4257425742574252</v>
      </c>
    </row>
    <row r="169" spans="1:11" s="192" customFormat="1" ht="16.5" customHeight="1">
      <c r="A169" s="187" t="s">
        <v>307</v>
      </c>
      <c r="B169" s="188" t="s">
        <v>314</v>
      </c>
      <c r="C169" s="189">
        <f t="shared" ref="C169:I169" si="7">SUM(C170:C175)</f>
        <v>264</v>
      </c>
      <c r="D169" s="190">
        <f t="shared" si="7"/>
        <v>313.95433703999998</v>
      </c>
      <c r="E169" s="189">
        <f t="shared" si="7"/>
        <v>83</v>
      </c>
      <c r="F169" s="190">
        <f t="shared" si="7"/>
        <v>531.5476731679687</v>
      </c>
      <c r="G169" s="189">
        <f t="shared" si="7"/>
        <v>534</v>
      </c>
      <c r="H169" s="190">
        <f t="shared" si="7"/>
        <v>995.62898624000013</v>
      </c>
      <c r="I169" s="190">
        <f t="shared" si="7"/>
        <v>1841.130996447969</v>
      </c>
      <c r="J169" s="190">
        <f>SUM(J170:J175)</f>
        <v>3439.4549219322653</v>
      </c>
      <c r="K169" s="191">
        <f>I169/J169*100</f>
        <v>53.529731839416939</v>
      </c>
    </row>
    <row r="170" spans="1:11" s="36" customFormat="1" ht="16.5" customHeight="1">
      <c r="A170" s="46">
        <v>1</v>
      </c>
      <c r="B170" s="122" t="s">
        <v>152</v>
      </c>
      <c r="C170" s="122">
        <f>VLOOKUP(B170,$B$105:$K$148,2,FALSE)</f>
        <v>18</v>
      </c>
      <c r="D170" s="123">
        <f>VLOOKUP(B170,$B$105:$K$148,3,FALSE)</f>
        <v>64.355715169999996</v>
      </c>
      <c r="E170" s="122">
        <f>VLOOKUP(B170,$B$105:$K$148,4,FALSE)</f>
        <v>22</v>
      </c>
      <c r="F170" s="123">
        <f>VLOOKUP(B170,$B$105:$K$148,5,FALSE)</f>
        <v>323.42803199999997</v>
      </c>
      <c r="G170" s="122">
        <f>VLOOKUP(B170,$B$105:$K$148,6,FALSE)</f>
        <v>8</v>
      </c>
      <c r="H170" s="123">
        <f>VLOOKUP(B170,$B$105:$K$148,7,FALSE)</f>
        <v>219.24995301000001</v>
      </c>
      <c r="I170" s="123">
        <f>D170+F170+H170</f>
        <v>607.03370017999998</v>
      </c>
      <c r="J170" s="123">
        <f>VLOOKUP(B170,$B$105:$J$148,9,FALSE)</f>
        <v>201.99508012250001</v>
      </c>
      <c r="K170" s="109">
        <f>I170/J170*100</f>
        <v>300.5190521530842</v>
      </c>
    </row>
    <row r="171" spans="1:11" s="36" customFormat="1" ht="16.5" customHeight="1">
      <c r="A171" s="46">
        <v>2</v>
      </c>
      <c r="B171" s="122" t="s">
        <v>147</v>
      </c>
      <c r="C171" s="122">
        <f>VLOOKUP(B171,$B$105:$K$148,2,FALSE)</f>
        <v>216</v>
      </c>
      <c r="D171" s="123">
        <f>VLOOKUP(B171,$B$105:$K$148,3,FALSE)</f>
        <v>133.15025527</v>
      </c>
      <c r="E171" s="122">
        <f>VLOOKUP(B171,$B$105:$K$148,4,FALSE)</f>
        <v>37</v>
      </c>
      <c r="F171" s="123">
        <f>VLOOKUP(B171,$B$105:$K$148,5,FALSE)</f>
        <v>87.051624714843754</v>
      </c>
      <c r="G171" s="122">
        <f>VLOOKUP(B171,$B$105:$K$148,6,FALSE)</f>
        <v>468</v>
      </c>
      <c r="H171" s="123">
        <f>VLOOKUP(B171,$B$105:$K$148,7,FALSE)</f>
        <v>277.32878749000008</v>
      </c>
      <c r="I171" s="123">
        <f>D171+F171+H171</f>
        <v>497.53066747484382</v>
      </c>
      <c r="J171" s="123">
        <f>VLOOKUP(B171,$B$105:$J$148,9,FALSE)</f>
        <v>406.57671444976563</v>
      </c>
      <c r="K171" s="109">
        <f>I171/J171*100</f>
        <v>122.37067441212646</v>
      </c>
    </row>
    <row r="172" spans="1:11" s="36" customFormat="1" ht="16.5" customHeight="1">
      <c r="A172" s="46">
        <v>3</v>
      </c>
      <c r="B172" s="122" t="s">
        <v>150</v>
      </c>
      <c r="C172" s="122">
        <f>VLOOKUP(B172,$B$105:$K$148,2,FALSE)</f>
        <v>13</v>
      </c>
      <c r="D172" s="123">
        <f>VLOOKUP(B172,$B$105:$K$148,3,FALSE)</f>
        <v>33.350718999999998</v>
      </c>
      <c r="E172" s="122">
        <f>VLOOKUP(B172,$B$105:$K$148,4,FALSE)</f>
        <v>8</v>
      </c>
      <c r="F172" s="123">
        <f>VLOOKUP(B172,$B$105:$K$148,5,FALSE)</f>
        <v>23.863180328125001</v>
      </c>
      <c r="G172" s="122">
        <f>VLOOKUP(B172,$B$105:$K$148,6,FALSE)</f>
        <v>48</v>
      </c>
      <c r="H172" s="123">
        <f>VLOOKUP(B172,$B$105:$K$148,7,FALSE)</f>
        <v>388.63523166000004</v>
      </c>
      <c r="I172" s="123">
        <f>D172+F172+H172</f>
        <v>445.84913098812501</v>
      </c>
      <c r="J172" s="123">
        <f>VLOOKUP(B172,$B$105:$J$148,9,FALSE)</f>
        <v>2317.8839691900002</v>
      </c>
      <c r="K172" s="109">
        <f>I172/J172*100</f>
        <v>19.235179021663019</v>
      </c>
    </row>
    <row r="173" spans="1:11" s="36" customFormat="1" ht="16.5" customHeight="1">
      <c r="A173" s="46">
        <v>4</v>
      </c>
      <c r="B173" s="122" t="s">
        <v>151</v>
      </c>
      <c r="C173" s="122">
        <f>VLOOKUP(B173,$B$105:$K$148,2,FALSE)</f>
        <v>3</v>
      </c>
      <c r="D173" s="123">
        <f>VLOOKUP(B173,$B$105:$K$148,3,FALSE)</f>
        <v>16.597384000000002</v>
      </c>
      <c r="E173" s="122">
        <f>VLOOKUP(B173,$B$105:$K$148,4,FALSE)</f>
        <v>0</v>
      </c>
      <c r="F173" s="123">
        <f>VLOOKUP(B173,$B$105:$K$148,5,FALSE)</f>
        <v>0</v>
      </c>
      <c r="G173" s="122">
        <f>VLOOKUP(B173,$B$105:$K$148,6,FALSE)</f>
        <v>7</v>
      </c>
      <c r="H173" s="123">
        <f>VLOOKUP(B173,$B$105:$K$148,7,FALSE)</f>
        <v>108.46091322999999</v>
      </c>
      <c r="I173" s="123">
        <f>D173+F173+H173</f>
        <v>125.05829722999999</v>
      </c>
      <c r="J173" s="123">
        <f>VLOOKUP(B173,$B$105:$J$148,9,FALSE)</f>
        <v>281.76502137</v>
      </c>
      <c r="K173" s="109">
        <f>I173/J173*100</f>
        <v>44.383897128870217</v>
      </c>
    </row>
    <row r="174" spans="1:11" s="36" customFormat="1" ht="16.5" customHeight="1">
      <c r="A174" s="46">
        <v>5</v>
      </c>
      <c r="B174" s="122" t="s">
        <v>148</v>
      </c>
      <c r="C174" s="122">
        <f>VLOOKUP(B174,$B$105:$K$148,2,FALSE)</f>
        <v>5</v>
      </c>
      <c r="D174" s="123">
        <f>VLOOKUP(B174,$B$105:$K$148,3,FALSE)</f>
        <v>25</v>
      </c>
      <c r="E174" s="122">
        <f>VLOOKUP(B174,$B$105:$K$148,4,FALSE)</f>
        <v>7</v>
      </c>
      <c r="F174" s="123">
        <f>VLOOKUP(B174,$B$105:$K$148,5,FALSE)</f>
        <v>76.829209125000006</v>
      </c>
      <c r="G174" s="122">
        <f>VLOOKUP(B174,$B$105:$K$148,6,FALSE)</f>
        <v>1</v>
      </c>
      <c r="H174" s="123">
        <f>VLOOKUP(B174,$B$105:$K$148,7,FALSE)</f>
        <v>0.20747766000000001</v>
      </c>
      <c r="I174" s="123">
        <f>D174+F174+H174</f>
        <v>102.036686785</v>
      </c>
      <c r="J174" s="123">
        <f>VLOOKUP(B174,$B$105:$J$148,9,FALSE)</f>
        <v>194.08801120000001</v>
      </c>
      <c r="K174" s="109">
        <f>I174/J174*100</f>
        <v>52.572380001284692</v>
      </c>
    </row>
    <row r="175" spans="1:11" s="36" customFormat="1" ht="16.5" customHeight="1">
      <c r="A175" s="125">
        <v>6</v>
      </c>
      <c r="B175" s="126" t="s">
        <v>162</v>
      </c>
      <c r="C175" s="122">
        <f>VLOOKUP(B175,$B$105:$K$148,2,FALSE)</f>
        <v>9</v>
      </c>
      <c r="D175" s="123">
        <f>VLOOKUP(B175,$B$105:$K$148,3,FALSE)</f>
        <v>41.500263599999997</v>
      </c>
      <c r="E175" s="122">
        <f>VLOOKUP(B175,$B$105:$K$148,4,FALSE)</f>
        <v>9</v>
      </c>
      <c r="F175" s="123">
        <f>VLOOKUP(B175,$B$105:$K$148,5,FALSE)</f>
        <v>20.375627000000001</v>
      </c>
      <c r="G175" s="122">
        <f>VLOOKUP(B175,$B$105:$K$148,6,FALSE)</f>
        <v>2</v>
      </c>
      <c r="H175" s="123">
        <f>VLOOKUP(B175,$B$105:$K$148,7,FALSE)</f>
        <v>1.74662319</v>
      </c>
      <c r="I175" s="123">
        <f>D175+F175+H175</f>
        <v>63.622513789999999</v>
      </c>
      <c r="J175" s="123">
        <f>VLOOKUP(B175,$B$105:$J$148,9,FALSE)</f>
        <v>37.146125600000005</v>
      </c>
      <c r="K175" s="109">
        <f>I175/J175*100</f>
        <v>171.27631149236191</v>
      </c>
    </row>
    <row r="176" spans="1:11" s="44" customFormat="1" ht="16.5" customHeight="1">
      <c r="A176" s="127" t="s">
        <v>309</v>
      </c>
      <c r="B176" s="128" t="s">
        <v>308</v>
      </c>
      <c r="C176" s="128">
        <f t="shared" ref="C176:I176" si="8">SUM(C177:C190)</f>
        <v>17</v>
      </c>
      <c r="D176" s="129">
        <f t="shared" si="8"/>
        <v>1101.507206</v>
      </c>
      <c r="E176" s="128">
        <f t="shared" si="8"/>
        <v>17</v>
      </c>
      <c r="F176" s="129">
        <f t="shared" si="8"/>
        <v>76.563402999999994</v>
      </c>
      <c r="G176" s="128">
        <f t="shared" si="8"/>
        <v>15</v>
      </c>
      <c r="H176" s="129">
        <f t="shared" si="8"/>
        <v>10.34098361</v>
      </c>
      <c r="I176" s="130">
        <f t="shared" si="8"/>
        <v>1188.4115926100003</v>
      </c>
      <c r="J176" s="130">
        <f>SUM(J177:J190)</f>
        <v>1337.1039378100002</v>
      </c>
      <c r="K176" s="152">
        <f>I176/J176*100</f>
        <v>88.879522302242393</v>
      </c>
    </row>
    <row r="177" spans="1:11" s="36" customFormat="1" ht="16.5" customHeight="1">
      <c r="A177" s="46">
        <v>1</v>
      </c>
      <c r="B177" s="122" t="s">
        <v>159</v>
      </c>
      <c r="C177" s="122">
        <f>VLOOKUP(B177,$B$105:$K$148,2,FALSE)</f>
        <v>12</v>
      </c>
      <c r="D177" s="123">
        <f>VLOOKUP(B177,$B$105:$K$148,3,FALSE)</f>
        <v>1059.9052059999999</v>
      </c>
      <c r="E177" s="122">
        <f>VLOOKUP(B177,$B$105:$K$148,4,FALSE)</f>
        <v>9</v>
      </c>
      <c r="F177" s="123">
        <f>VLOOKUP(B177,$B$105:$K$148,5,FALSE)</f>
        <v>37.833402999999997</v>
      </c>
      <c r="G177" s="122">
        <f>VLOOKUP(B177,$B$105:$K$148,6,FALSE)</f>
        <v>9</v>
      </c>
      <c r="H177" s="123">
        <f>VLOOKUP(B177,$B$105:$K$148,7,FALSE)</f>
        <v>7.1240630600000001</v>
      </c>
      <c r="I177" s="35">
        <f>D177+F177+H177</f>
        <v>1104.86267206</v>
      </c>
      <c r="J177" s="123">
        <f>VLOOKUP(B177,$B$105:$J$148,9,FALSE)</f>
        <v>210.54434332</v>
      </c>
      <c r="K177" s="109">
        <f>I177/J177*100</f>
        <v>524.76483321176318</v>
      </c>
    </row>
    <row r="178" spans="1:11" s="36" customFormat="1" ht="16.5" customHeight="1">
      <c r="A178" s="46">
        <v>2</v>
      </c>
      <c r="B178" s="122" t="s">
        <v>169</v>
      </c>
      <c r="C178" s="122">
        <f>VLOOKUP(B178,$B$105:$K$148,2,FALSE)</f>
        <v>4</v>
      </c>
      <c r="D178" s="123">
        <f>VLOOKUP(B178,$B$105:$K$148,3,FALSE)</f>
        <v>36.902000000000001</v>
      </c>
      <c r="E178" s="122">
        <f>VLOOKUP(B178,$B$105:$K$148,4,FALSE)</f>
        <v>2</v>
      </c>
      <c r="F178" s="123">
        <f>VLOOKUP(B178,$B$105:$K$148,5,FALSE)</f>
        <v>7</v>
      </c>
      <c r="G178" s="122">
        <f>VLOOKUP(B178,$B$105:$K$148,6,FALSE)</f>
        <v>1</v>
      </c>
      <c r="H178" s="123">
        <f>VLOOKUP(B178,$B$105:$K$148,7,FALSE)</f>
        <v>2.1499999999999998E-2</v>
      </c>
      <c r="I178" s="123">
        <f>D178+F178+H178</f>
        <v>43.923500000000004</v>
      </c>
      <c r="J178" s="123">
        <f>VLOOKUP(B178,$B$105:$J$148,9,FALSE)</f>
        <v>934.0022130000001</v>
      </c>
      <c r="K178" s="109">
        <f>I178/J178*100</f>
        <v>4.7027190501956548</v>
      </c>
    </row>
    <row r="179" spans="1:11" s="36" customFormat="1" ht="16.5" customHeight="1">
      <c r="A179" s="46">
        <v>3</v>
      </c>
      <c r="B179" s="122" t="s">
        <v>167</v>
      </c>
      <c r="C179" s="122">
        <f>VLOOKUP(B179,$B$105:$K$148,2,FALSE)</f>
        <v>1</v>
      </c>
      <c r="D179" s="123">
        <f>VLOOKUP(B179,$B$105:$K$148,3,FALSE)</f>
        <v>4.7</v>
      </c>
      <c r="E179" s="122">
        <f>VLOOKUP(B179,$B$105:$K$148,4,FALSE)</f>
        <v>6</v>
      </c>
      <c r="F179" s="123">
        <f>VLOOKUP(B179,$B$105:$K$148,5,FALSE)</f>
        <v>31.73</v>
      </c>
      <c r="G179" s="122">
        <f>VLOOKUP(B179,$B$105:$K$148,6,FALSE)</f>
        <v>1</v>
      </c>
      <c r="H179" s="123">
        <f>VLOOKUP(B179,$B$105:$K$148,7,FALSE)</f>
        <v>1.28145595</v>
      </c>
      <c r="I179" s="123">
        <f>D179+F179+H179</f>
        <v>37.711455950000001</v>
      </c>
      <c r="J179" s="123">
        <f>VLOOKUP(B179,$B$105:$J$148,9,FALSE)</f>
        <v>187.90202849000002</v>
      </c>
      <c r="K179" s="109">
        <f>I179/J179*100</f>
        <v>20.069743926158289</v>
      </c>
    </row>
    <row r="180" spans="1:11" s="36" customFormat="1" ht="16.5" customHeight="1">
      <c r="A180" s="46">
        <v>4</v>
      </c>
      <c r="B180" s="122" t="s">
        <v>187</v>
      </c>
      <c r="C180" s="122">
        <f>VLOOKUP(B180,$B$105:$K$148,2,FALSE)</f>
        <v>0</v>
      </c>
      <c r="D180" s="123">
        <f>VLOOKUP(B180,$B$105:$K$148,3,FALSE)</f>
        <v>0</v>
      </c>
      <c r="E180" s="122">
        <f>VLOOKUP(B180,$B$105:$K$148,4,FALSE)</f>
        <v>0</v>
      </c>
      <c r="F180" s="123">
        <f>VLOOKUP(B180,$B$105:$K$148,5,FALSE)</f>
        <v>0</v>
      </c>
      <c r="G180" s="122">
        <f>VLOOKUP(B180,$B$105:$K$148,6,FALSE)</f>
        <v>4</v>
      </c>
      <c r="H180" s="123">
        <f>VLOOKUP(B180,$B$105:$K$148,7,FALSE)</f>
        <v>1.9139646000000001</v>
      </c>
      <c r="I180" s="123">
        <f>D180+F180+H180</f>
        <v>1.9139646000000001</v>
      </c>
      <c r="J180" s="123">
        <f>VLOOKUP(B180,$B$105:$J$148,9,FALSE)</f>
        <v>4.6553529999999999</v>
      </c>
      <c r="K180" s="109">
        <f>I180/J180*100</f>
        <v>41.113200223484668</v>
      </c>
    </row>
    <row r="181" spans="1:11" s="36" customFormat="1" ht="16.5" customHeight="1">
      <c r="A181" s="46">
        <v>5</v>
      </c>
      <c r="B181" s="126" t="s">
        <v>177</v>
      </c>
      <c r="C181" s="122">
        <v>0</v>
      </c>
      <c r="D181" s="123">
        <v>0</v>
      </c>
      <c r="E181" s="122">
        <v>0</v>
      </c>
      <c r="F181" s="123">
        <v>0</v>
      </c>
      <c r="G181" s="122">
        <v>0</v>
      </c>
      <c r="H181" s="123">
        <v>0</v>
      </c>
      <c r="I181" s="123">
        <v>0</v>
      </c>
      <c r="J181" s="123"/>
      <c r="K181" s="109"/>
    </row>
    <row r="182" spans="1:11" s="36" customFormat="1" ht="16.5" customHeight="1">
      <c r="A182" s="46">
        <v>6</v>
      </c>
      <c r="B182" s="126" t="s">
        <v>193</v>
      </c>
      <c r="C182" s="122">
        <v>0</v>
      </c>
      <c r="D182" s="123">
        <v>0</v>
      </c>
      <c r="E182" s="122">
        <v>0</v>
      </c>
      <c r="F182" s="123">
        <v>0</v>
      </c>
      <c r="G182" s="122">
        <v>0</v>
      </c>
      <c r="H182" s="123">
        <v>0</v>
      </c>
      <c r="I182" s="123">
        <v>0</v>
      </c>
      <c r="J182" s="123"/>
      <c r="K182" s="109"/>
    </row>
    <row r="183" spans="1:11" s="36" customFormat="1" ht="16.5" customHeight="1">
      <c r="A183" s="46">
        <v>7</v>
      </c>
      <c r="B183" s="126" t="s">
        <v>198</v>
      </c>
      <c r="C183" s="122">
        <v>0</v>
      </c>
      <c r="D183" s="123">
        <v>0</v>
      </c>
      <c r="E183" s="122">
        <v>0</v>
      </c>
      <c r="F183" s="123">
        <v>0</v>
      </c>
      <c r="G183" s="122">
        <v>0</v>
      </c>
      <c r="H183" s="123">
        <v>0</v>
      </c>
      <c r="I183" s="123">
        <v>0</v>
      </c>
      <c r="J183" s="123"/>
      <c r="K183" s="109"/>
    </row>
    <row r="184" spans="1:11" s="36" customFormat="1" ht="16.5" customHeight="1">
      <c r="A184" s="46">
        <v>8</v>
      </c>
      <c r="B184" s="126" t="s">
        <v>263</v>
      </c>
      <c r="C184" s="122">
        <v>0</v>
      </c>
      <c r="D184" s="123">
        <v>0</v>
      </c>
      <c r="E184" s="122">
        <v>0</v>
      </c>
      <c r="F184" s="123">
        <v>0</v>
      </c>
      <c r="G184" s="122">
        <v>0</v>
      </c>
      <c r="H184" s="123">
        <v>0</v>
      </c>
      <c r="I184" s="123">
        <v>0</v>
      </c>
      <c r="J184" s="123"/>
      <c r="K184" s="109"/>
    </row>
    <row r="185" spans="1:11" s="36" customFormat="1" ht="16.5" customHeight="1">
      <c r="A185" s="46">
        <v>9</v>
      </c>
      <c r="B185" s="126" t="s">
        <v>200</v>
      </c>
      <c r="C185" s="122">
        <v>0</v>
      </c>
      <c r="D185" s="123">
        <v>0</v>
      </c>
      <c r="E185" s="122">
        <v>0</v>
      </c>
      <c r="F185" s="123">
        <v>0</v>
      </c>
      <c r="G185" s="122">
        <v>0</v>
      </c>
      <c r="H185" s="123">
        <v>0</v>
      </c>
      <c r="I185" s="123">
        <v>0</v>
      </c>
      <c r="J185" s="123"/>
      <c r="K185" s="109"/>
    </row>
    <row r="186" spans="1:11" s="36" customFormat="1" ht="16.5" customHeight="1">
      <c r="A186" s="46">
        <v>10</v>
      </c>
      <c r="B186" s="126" t="s">
        <v>266</v>
      </c>
      <c r="C186" s="122">
        <v>0</v>
      </c>
      <c r="D186" s="123">
        <v>0</v>
      </c>
      <c r="E186" s="122">
        <v>0</v>
      </c>
      <c r="F186" s="123">
        <v>0</v>
      </c>
      <c r="G186" s="122">
        <v>0</v>
      </c>
      <c r="H186" s="123">
        <v>0</v>
      </c>
      <c r="I186" s="123">
        <v>0</v>
      </c>
      <c r="J186" s="123"/>
      <c r="K186" s="109"/>
    </row>
    <row r="187" spans="1:11" s="36" customFormat="1" ht="16.5" customHeight="1">
      <c r="A187" s="46">
        <v>11</v>
      </c>
      <c r="B187" s="126" t="s">
        <v>265</v>
      </c>
      <c r="C187" s="122">
        <v>0</v>
      </c>
      <c r="D187" s="123">
        <v>0</v>
      </c>
      <c r="E187" s="122">
        <v>0</v>
      </c>
      <c r="F187" s="123">
        <v>0</v>
      </c>
      <c r="G187" s="122">
        <v>0</v>
      </c>
      <c r="H187" s="123">
        <v>0</v>
      </c>
      <c r="I187" s="123">
        <v>0</v>
      </c>
      <c r="J187" s="123"/>
      <c r="K187" s="109"/>
    </row>
    <row r="188" spans="1:11" s="36" customFormat="1" ht="16.5" customHeight="1">
      <c r="A188" s="46">
        <v>12</v>
      </c>
      <c r="B188" s="126" t="s">
        <v>268</v>
      </c>
      <c r="C188" s="122">
        <v>0</v>
      </c>
      <c r="D188" s="123">
        <v>0</v>
      </c>
      <c r="E188" s="122">
        <v>0</v>
      </c>
      <c r="F188" s="123">
        <v>0</v>
      </c>
      <c r="G188" s="122">
        <v>0</v>
      </c>
      <c r="H188" s="123">
        <v>0</v>
      </c>
      <c r="I188" s="123">
        <v>0</v>
      </c>
      <c r="J188" s="123"/>
      <c r="K188" s="109"/>
    </row>
    <row r="189" spans="1:11" s="36" customFormat="1" ht="16.5" customHeight="1">
      <c r="A189" s="46">
        <v>13</v>
      </c>
      <c r="B189" s="126" t="s">
        <v>267</v>
      </c>
      <c r="C189" s="122">
        <v>0</v>
      </c>
      <c r="D189" s="123">
        <v>0</v>
      </c>
      <c r="E189" s="122">
        <v>0</v>
      </c>
      <c r="F189" s="123">
        <v>0</v>
      </c>
      <c r="G189" s="122">
        <v>0</v>
      </c>
      <c r="H189" s="123">
        <v>0</v>
      </c>
      <c r="I189" s="123">
        <v>0</v>
      </c>
      <c r="J189" s="123"/>
      <c r="K189" s="109"/>
    </row>
    <row r="190" spans="1:11" s="36" customFormat="1" ht="16.5" customHeight="1">
      <c r="A190" s="125">
        <v>14</v>
      </c>
      <c r="B190" s="126" t="s">
        <v>197</v>
      </c>
      <c r="C190" s="122">
        <v>0</v>
      </c>
      <c r="D190" s="123">
        <v>0</v>
      </c>
      <c r="E190" s="122">
        <v>0</v>
      </c>
      <c r="F190" s="123">
        <v>0</v>
      </c>
      <c r="G190" s="122">
        <v>0</v>
      </c>
      <c r="H190" s="123">
        <v>0</v>
      </c>
      <c r="I190" s="123">
        <v>0</v>
      </c>
      <c r="J190" s="123"/>
      <c r="K190" s="109"/>
    </row>
    <row r="191" spans="1:11" s="44" customFormat="1" ht="16.5" customHeight="1">
      <c r="A191" s="127" t="s">
        <v>311</v>
      </c>
      <c r="B191" s="128" t="s">
        <v>310</v>
      </c>
      <c r="C191" s="128">
        <f t="shared" ref="C191:J191" si="9">SUM(C192:C205)</f>
        <v>38</v>
      </c>
      <c r="D191" s="129">
        <f t="shared" si="9"/>
        <v>201.60790774</v>
      </c>
      <c r="E191" s="128">
        <f t="shared" si="9"/>
        <v>14</v>
      </c>
      <c r="F191" s="129">
        <f t="shared" si="9"/>
        <v>63.605998</v>
      </c>
      <c r="G191" s="128">
        <f t="shared" si="9"/>
        <v>36</v>
      </c>
      <c r="H191" s="129">
        <f t="shared" si="9"/>
        <v>8.481846179999998</v>
      </c>
      <c r="I191" s="129">
        <f t="shared" si="9"/>
        <v>273.69575191999996</v>
      </c>
      <c r="J191" s="129">
        <f t="shared" si="9"/>
        <v>495.19166407999995</v>
      </c>
      <c r="K191" s="152">
        <f>I191/J191*100</f>
        <v>55.270670282483479</v>
      </c>
    </row>
    <row r="192" spans="1:11" s="36" customFormat="1" ht="16.5" customHeight="1">
      <c r="A192" s="46">
        <v>1</v>
      </c>
      <c r="B192" s="121" t="s">
        <v>179</v>
      </c>
      <c r="C192" s="122">
        <f>VLOOKUP(B192,$B$105:$K$148,2,FALSE)</f>
        <v>2</v>
      </c>
      <c r="D192" s="123">
        <f>VLOOKUP(B192,$B$105:$K$148,3,FALSE)</f>
        <v>164.94800000000001</v>
      </c>
      <c r="E192" s="122">
        <f>VLOOKUP(B192,$B$105:$K$148,4,FALSE)</f>
        <v>0</v>
      </c>
      <c r="F192" s="123">
        <f>VLOOKUP(B192,$B$105:$K$148,5,FALSE)</f>
        <v>0</v>
      </c>
      <c r="G192" s="122">
        <f>VLOOKUP(B192,$B$105:$K$148,6,FALSE)</f>
        <v>0</v>
      </c>
      <c r="H192" s="123">
        <f>VLOOKUP(B192,$B$105:$K$148,7,FALSE)</f>
        <v>0</v>
      </c>
      <c r="I192" s="123">
        <f>D192+F192+H192</f>
        <v>164.94800000000001</v>
      </c>
      <c r="J192" s="123">
        <f>VLOOKUP(B192,$B$105:$J$148,9,FALSE)</f>
        <v>400.05184480999998</v>
      </c>
      <c r="K192" s="109">
        <f>I192/J192*100</f>
        <v>41.231655881587088</v>
      </c>
    </row>
    <row r="193" spans="1:11" s="36" customFormat="1" ht="16.5" customHeight="1">
      <c r="A193" s="46">
        <v>2</v>
      </c>
      <c r="B193" s="122" t="s">
        <v>158</v>
      </c>
      <c r="C193" s="122">
        <f>VLOOKUP(B193,$B$105:$K$148,2,FALSE)</f>
        <v>0</v>
      </c>
      <c r="D193" s="123">
        <f>VLOOKUP(B193,$B$105:$K$148,3,FALSE)</f>
        <v>0</v>
      </c>
      <c r="E193" s="122">
        <f>VLOOKUP(B193,$B$105:$K$148,4,FALSE)</f>
        <v>1</v>
      </c>
      <c r="F193" s="123">
        <f>VLOOKUP(B193,$B$105:$K$148,5,FALSE)</f>
        <v>43</v>
      </c>
      <c r="G193" s="122">
        <f>VLOOKUP(B193,$B$105:$K$148,6,FALSE)</f>
        <v>2</v>
      </c>
      <c r="H193" s="123">
        <f>VLOOKUP(B193,$B$105:$K$148,7,FALSE)</f>
        <v>4.4879375999999995</v>
      </c>
      <c r="I193" s="123">
        <f>D193+F193+H193</f>
        <v>47.487937600000002</v>
      </c>
      <c r="J193" s="123">
        <f>VLOOKUP(B193,$B$105:$J$148,9,FALSE)</f>
        <v>32.268193000000004</v>
      </c>
      <c r="K193" s="109">
        <f>I193/J193*100</f>
        <v>147.16639881260161</v>
      </c>
    </row>
    <row r="194" spans="1:11" s="36" customFormat="1" ht="16.5" customHeight="1">
      <c r="A194" s="46">
        <v>3</v>
      </c>
      <c r="B194" s="122" t="s">
        <v>180</v>
      </c>
      <c r="C194" s="122">
        <f>VLOOKUP(B194,$B$105:$K$148,2,FALSE)</f>
        <v>3</v>
      </c>
      <c r="D194" s="123">
        <f>VLOOKUP(B194,$B$105:$K$148,3,FALSE)</f>
        <v>22.5</v>
      </c>
      <c r="E194" s="122">
        <f>VLOOKUP(B194,$B$105:$K$148,4,FALSE)</f>
        <v>0</v>
      </c>
      <c r="F194" s="123">
        <f>VLOOKUP(B194,$B$105:$K$148,5,FALSE)</f>
        <v>0</v>
      </c>
      <c r="G194" s="122">
        <f>VLOOKUP(B194,$B$105:$K$148,6,FALSE)</f>
        <v>2</v>
      </c>
      <c r="H194" s="123">
        <f>VLOOKUP(B194,$B$105:$K$148,7,FALSE)</f>
        <v>0.262826</v>
      </c>
      <c r="I194" s="123">
        <f>D194+F194+H194</f>
        <v>22.762826</v>
      </c>
      <c r="J194" s="123">
        <f>VLOOKUP(B194,$B$105:$J$148,9,FALSE)</f>
        <v>25.130434000000001</v>
      </c>
      <c r="K194" s="109">
        <f>I194/J194*100</f>
        <v>90.578722197953283</v>
      </c>
    </row>
    <row r="195" spans="1:11" s="36" customFormat="1" ht="16.5" customHeight="1">
      <c r="A195" s="46">
        <v>4</v>
      </c>
      <c r="B195" s="122" t="s">
        <v>160</v>
      </c>
      <c r="C195" s="122">
        <f>VLOOKUP(B195,$B$105:$K$148,2,FALSE)</f>
        <v>30</v>
      </c>
      <c r="D195" s="123">
        <f>VLOOKUP(B195,$B$105:$K$148,3,FALSE)</f>
        <v>4.9099077400000004</v>
      </c>
      <c r="E195" s="122">
        <f>VLOOKUP(B195,$B$105:$K$148,4,FALSE)</f>
        <v>7</v>
      </c>
      <c r="F195" s="123">
        <f>VLOOKUP(B195,$B$105:$K$148,5,FALSE)</f>
        <v>6.2319750000000003</v>
      </c>
      <c r="G195" s="122">
        <f>VLOOKUP(B195,$B$105:$K$148,6,FALSE)</f>
        <v>12</v>
      </c>
      <c r="H195" s="123">
        <f>VLOOKUP(B195,$B$105:$K$148,7,FALSE)</f>
        <v>2.3686794600000001</v>
      </c>
      <c r="I195" s="123">
        <f>D195+F195+H195</f>
        <v>13.510562199999999</v>
      </c>
      <c r="J195" s="123">
        <f>VLOOKUP(B195,$B$105:$J$148,9,FALSE)</f>
        <v>7.8783741799999998</v>
      </c>
      <c r="K195" s="109">
        <f>I195/J195*100</f>
        <v>171.48921708108054</v>
      </c>
    </row>
    <row r="196" spans="1:11" s="36" customFormat="1" ht="16.5" customHeight="1">
      <c r="A196" s="46">
        <v>5</v>
      </c>
      <c r="B196" s="122" t="s">
        <v>164</v>
      </c>
      <c r="C196" s="122">
        <f>VLOOKUP(B196,$B$105:$K$148,2,FALSE)</f>
        <v>0</v>
      </c>
      <c r="D196" s="123">
        <f>VLOOKUP(B196,$B$105:$K$148,3,FALSE)</f>
        <v>0</v>
      </c>
      <c r="E196" s="122">
        <f>VLOOKUP(B196,$B$105:$K$148,4,FALSE)</f>
        <v>2</v>
      </c>
      <c r="F196" s="123">
        <f>VLOOKUP(B196,$B$105:$K$148,5,FALSE)</f>
        <v>11.892332</v>
      </c>
      <c r="G196" s="122">
        <f>VLOOKUP(B196,$B$105:$K$148,6,FALSE)</f>
        <v>0</v>
      </c>
      <c r="H196" s="123">
        <f>VLOOKUP(B196,$B$105:$K$148,7,FALSE)</f>
        <v>0</v>
      </c>
      <c r="I196" s="123">
        <f>D196+F196+H196</f>
        <v>11.892332</v>
      </c>
      <c r="J196" s="123">
        <f>VLOOKUP(B196,$B$105:$J$148,9,FALSE)</f>
        <v>5.0003542699999999</v>
      </c>
      <c r="K196" s="109">
        <f>I196/J196*100</f>
        <v>237.8297888081438</v>
      </c>
    </row>
    <row r="197" spans="1:11" s="36" customFormat="1" ht="16.5" customHeight="1">
      <c r="A197" s="46">
        <v>6</v>
      </c>
      <c r="B197" s="124" t="s">
        <v>174</v>
      </c>
      <c r="C197" s="122">
        <f>VLOOKUP(B197,$B$105:$K$148,2,FALSE)</f>
        <v>1</v>
      </c>
      <c r="D197" s="123">
        <f>VLOOKUP(B197,$B$105:$K$148,3,FALSE)</f>
        <v>4</v>
      </c>
      <c r="E197" s="122">
        <f>VLOOKUP(B197,$B$105:$K$148,4,FALSE)</f>
        <v>0</v>
      </c>
      <c r="F197" s="123">
        <f>VLOOKUP(B197,$B$105:$K$148,5,FALSE)</f>
        <v>0</v>
      </c>
      <c r="G197" s="122">
        <f>VLOOKUP(B197,$B$105:$K$148,6,FALSE)</f>
        <v>0</v>
      </c>
      <c r="H197" s="123">
        <f>VLOOKUP(B197,$B$105:$K$148,7,FALSE)</f>
        <v>0</v>
      </c>
      <c r="I197" s="123">
        <f>D197+F197+H197</f>
        <v>4</v>
      </c>
      <c r="J197" s="123">
        <f>VLOOKUP(B197,$B$105:$J$148,9,FALSE)</f>
        <v>13.763166350000002</v>
      </c>
      <c r="K197" s="109">
        <f>I197/J197*100</f>
        <v>29.063079659717978</v>
      </c>
    </row>
    <row r="198" spans="1:11" s="36" customFormat="1" ht="16.5" customHeight="1">
      <c r="A198" s="46">
        <v>7</v>
      </c>
      <c r="B198" s="121" t="s">
        <v>173</v>
      </c>
      <c r="C198" s="122">
        <f>VLOOKUP(B198,$B$105:$K$148,2,FALSE)</f>
        <v>1</v>
      </c>
      <c r="D198" s="123">
        <f>VLOOKUP(B198,$B$105:$K$148,3,FALSE)</f>
        <v>3.6</v>
      </c>
      <c r="E198" s="122">
        <f>VLOOKUP(B198,$B$105:$K$148,4,FALSE)</f>
        <v>0</v>
      </c>
      <c r="F198" s="123">
        <f>VLOOKUP(B198,$B$105:$K$148,5,FALSE)</f>
        <v>0</v>
      </c>
      <c r="G198" s="122">
        <f>VLOOKUP(B198,$B$105:$K$148,6,FALSE)</f>
        <v>2</v>
      </c>
      <c r="H198" s="123">
        <f>VLOOKUP(B198,$B$105:$K$148,7,FALSE)</f>
        <v>0.26251416</v>
      </c>
      <c r="I198" s="123">
        <f>D198+F198+H198</f>
        <v>3.8625141599999999</v>
      </c>
      <c r="J198" s="123">
        <f>VLOOKUP(B198,$B$105:$J$148,9,FALSE)</f>
        <v>1.0051879999999999E-2</v>
      </c>
      <c r="K198" s="109">
        <f>I198/J198*100</f>
        <v>38425.788608698072</v>
      </c>
    </row>
    <row r="199" spans="1:11" s="36" customFormat="1" ht="16.5" customHeight="1">
      <c r="A199" s="46">
        <v>8</v>
      </c>
      <c r="B199" s="122" t="s">
        <v>178</v>
      </c>
      <c r="C199" s="122">
        <f>VLOOKUP(B199,$B$105:$K$148,2,FALSE)</f>
        <v>0</v>
      </c>
      <c r="D199" s="123">
        <f>VLOOKUP(B199,$B$105:$K$148,3,FALSE)</f>
        <v>0</v>
      </c>
      <c r="E199" s="122">
        <f>VLOOKUP(B199,$B$105:$K$148,4,FALSE)</f>
        <v>3</v>
      </c>
      <c r="F199" s="123">
        <f>VLOOKUP(B199,$B$105:$K$148,5,FALSE)</f>
        <v>2.1816909999999998</v>
      </c>
      <c r="G199" s="122">
        <f>VLOOKUP(B199,$B$105:$K$148,6,FALSE)</f>
        <v>0</v>
      </c>
      <c r="H199" s="123">
        <f>VLOOKUP(B199,$B$105:$K$148,7,FALSE)</f>
        <v>0</v>
      </c>
      <c r="I199" s="123">
        <f>D199+F199+H199</f>
        <v>2.1816909999999998</v>
      </c>
      <c r="J199" s="123">
        <f>VLOOKUP(B199,$B$105:$J$148,9,FALSE)</f>
        <v>0</v>
      </c>
      <c r="K199" s="109"/>
    </row>
    <row r="200" spans="1:11" s="36" customFormat="1" ht="16.5" customHeight="1">
      <c r="A200" s="46">
        <v>9</v>
      </c>
      <c r="B200" s="122" t="s">
        <v>190</v>
      </c>
      <c r="C200" s="122">
        <f>VLOOKUP(B200,$B$105:$K$148,2,FALSE)</f>
        <v>1</v>
      </c>
      <c r="D200" s="123">
        <f>VLOOKUP(B200,$B$105:$K$148,3,FALSE)</f>
        <v>1.65</v>
      </c>
      <c r="E200" s="122">
        <f>VLOOKUP(B200,$B$105:$K$148,4,FALSE)</f>
        <v>0</v>
      </c>
      <c r="F200" s="123">
        <f>VLOOKUP(B200,$B$105:$K$148,5,FALSE)</f>
        <v>0</v>
      </c>
      <c r="G200" s="122">
        <f>VLOOKUP(B200,$B$105:$K$148,6,FALSE)</f>
        <v>0</v>
      </c>
      <c r="H200" s="123">
        <f>VLOOKUP(B200,$B$105:$K$148,7,FALSE)</f>
        <v>0</v>
      </c>
      <c r="I200" s="123">
        <f>D200+F200+H200</f>
        <v>1.65</v>
      </c>
      <c r="J200" s="123">
        <f>VLOOKUP(B200,$B$105:$J$148,9,FALSE)</f>
        <v>0.12970169000000001</v>
      </c>
      <c r="K200" s="109">
        <f>I200/J200*100</f>
        <v>1272.1499619627159</v>
      </c>
    </row>
    <row r="201" spans="1:11" s="36" customFormat="1" ht="16.5" customHeight="1">
      <c r="A201" s="46">
        <v>10</v>
      </c>
      <c r="B201" s="122" t="s">
        <v>185</v>
      </c>
      <c r="C201" s="122">
        <f>VLOOKUP(B201,$B$105:$K$148,2,FALSE)</f>
        <v>0</v>
      </c>
      <c r="D201" s="123">
        <f>VLOOKUP(B201,$B$105:$K$148,3,FALSE)</f>
        <v>0</v>
      </c>
      <c r="E201" s="122">
        <f>VLOOKUP(B201,$B$105:$K$148,4,FALSE)</f>
        <v>0</v>
      </c>
      <c r="F201" s="123">
        <f>VLOOKUP(B201,$B$105:$K$148,5,FALSE)</f>
        <v>0</v>
      </c>
      <c r="G201" s="122">
        <f>VLOOKUP(B201,$B$105:$K$148,6,FALSE)</f>
        <v>15</v>
      </c>
      <c r="H201" s="123">
        <f>VLOOKUP(B201,$B$105:$K$148,7,FALSE)</f>
        <v>1.0081633299999999</v>
      </c>
      <c r="I201" s="123">
        <f>D201+F201+H201</f>
        <v>1.0081633299999999</v>
      </c>
      <c r="J201" s="123">
        <f>VLOOKUP(B201,$B$105:$J$148,9,FALSE)</f>
        <v>1.8472084600000001</v>
      </c>
      <c r="K201" s="109">
        <f>I201/J201*100</f>
        <v>54.577669593392827</v>
      </c>
    </row>
    <row r="202" spans="1:11" s="36" customFormat="1" ht="16.5" customHeight="1">
      <c r="A202" s="46">
        <v>11</v>
      </c>
      <c r="B202" s="124" t="s">
        <v>264</v>
      </c>
      <c r="C202" s="122">
        <f>VLOOKUP(B202,$B$105:$K$148,2,FALSE)</f>
        <v>0</v>
      </c>
      <c r="D202" s="123">
        <f>VLOOKUP(B202,$B$105:$K$148,3,FALSE)</f>
        <v>0</v>
      </c>
      <c r="E202" s="122">
        <f>VLOOKUP(B202,$B$105:$K$148,4,FALSE)</f>
        <v>1</v>
      </c>
      <c r="F202" s="123">
        <f>VLOOKUP(B202,$B$105:$K$148,5,FALSE)</f>
        <v>0.3</v>
      </c>
      <c r="G202" s="122">
        <f>VLOOKUP(B202,$B$105:$K$148,6,FALSE)</f>
        <v>0</v>
      </c>
      <c r="H202" s="123">
        <f>VLOOKUP(B202,$B$105:$K$148,7,FALSE)</f>
        <v>0</v>
      </c>
      <c r="I202" s="123">
        <f>D202+F202+H202</f>
        <v>0.3</v>
      </c>
      <c r="J202" s="123">
        <f>VLOOKUP(B202,$B$105:$J$148,9,FALSE)</f>
        <v>0.3</v>
      </c>
      <c r="K202" s="109">
        <f>I202/J202*100</f>
        <v>100</v>
      </c>
    </row>
    <row r="203" spans="1:11" s="36" customFormat="1" ht="16.5" customHeight="1">
      <c r="A203" s="46">
        <v>12</v>
      </c>
      <c r="B203" s="122" t="s">
        <v>166</v>
      </c>
      <c r="C203" s="122">
        <f>VLOOKUP(B203,$B$105:$K$148,2,FALSE)</f>
        <v>0</v>
      </c>
      <c r="D203" s="123">
        <f>VLOOKUP(B203,$B$105:$K$148,3,FALSE)</f>
        <v>0</v>
      </c>
      <c r="E203" s="122">
        <f>VLOOKUP(B203,$B$105:$K$148,4,FALSE)</f>
        <v>0</v>
      </c>
      <c r="F203" s="123">
        <f>VLOOKUP(B203,$B$105:$K$148,5,FALSE)</f>
        <v>0</v>
      </c>
      <c r="G203" s="122">
        <f>VLOOKUP(B203,$B$105:$K$148,6,FALSE)</f>
        <v>3</v>
      </c>
      <c r="H203" s="123">
        <f>VLOOKUP(B203,$B$105:$K$148,7,FALSE)</f>
        <v>9.1725630000000002E-2</v>
      </c>
      <c r="I203" s="123">
        <f>D203+F203+H203</f>
        <v>9.1725630000000002E-2</v>
      </c>
      <c r="J203" s="123">
        <f>VLOOKUP(B203,$B$105:$J$148,9,FALSE)</f>
        <v>8.81233544</v>
      </c>
      <c r="K203" s="109">
        <f>I203/J203*100</f>
        <v>1.0408776495689094</v>
      </c>
    </row>
    <row r="204" spans="1:11" s="36" customFormat="1" ht="16.5" customHeight="1">
      <c r="A204" s="46">
        <v>13</v>
      </c>
      <c r="B204" s="122" t="s">
        <v>261</v>
      </c>
      <c r="C204" s="122"/>
      <c r="D204" s="123"/>
      <c r="E204" s="122"/>
      <c r="F204" s="123"/>
      <c r="G204" s="122"/>
      <c r="H204" s="123"/>
      <c r="I204" s="123">
        <f>D204+F204+H204</f>
        <v>0</v>
      </c>
      <c r="J204" s="123"/>
      <c r="K204" s="109"/>
    </row>
    <row r="205" spans="1:11" s="36" customFormat="1" ht="16.5" customHeight="1">
      <c r="A205" s="125">
        <v>14</v>
      </c>
      <c r="B205" s="126" t="s">
        <v>194</v>
      </c>
      <c r="C205" s="122"/>
      <c r="D205" s="123"/>
      <c r="E205" s="122"/>
      <c r="F205" s="123"/>
      <c r="G205" s="122"/>
      <c r="H205" s="123"/>
      <c r="I205" s="123">
        <f>D205+F205+H205</f>
        <v>0</v>
      </c>
      <c r="J205" s="123"/>
      <c r="K205" s="109"/>
    </row>
    <row r="206" spans="1:11" s="44" customFormat="1" ht="16.5" customHeight="1">
      <c r="A206" s="127" t="s">
        <v>313</v>
      </c>
      <c r="B206" s="128" t="s">
        <v>316</v>
      </c>
      <c r="C206" s="128">
        <f>SUM(C207:C219)</f>
        <v>19</v>
      </c>
      <c r="D206" s="129">
        <f t="shared" ref="D206:H206" si="10">SUM(D207:E219)</f>
        <v>206.45140752999998</v>
      </c>
      <c r="E206" s="128">
        <f>SUM(E207:E219)</f>
        <v>22</v>
      </c>
      <c r="F206" s="129">
        <f t="shared" si="10"/>
        <v>67.878228499999992</v>
      </c>
      <c r="G206" s="128">
        <f>SUM(G207:G219)</f>
        <v>16</v>
      </c>
      <c r="H206" s="129">
        <f t="shared" si="10"/>
        <v>264.52164552999989</v>
      </c>
      <c r="I206" s="129">
        <f>SUM(I207:I219)</f>
        <v>250.42564077999998</v>
      </c>
      <c r="J206" s="129">
        <f>SUM(J207:J219)</f>
        <v>371.66527668499998</v>
      </c>
      <c r="K206" s="176">
        <f>I206/J206*100</f>
        <v>67.379348163386524</v>
      </c>
    </row>
    <row r="207" spans="1:11" s="36" customFormat="1" ht="16.5" customHeight="1">
      <c r="A207" s="46">
        <v>1</v>
      </c>
      <c r="B207" s="122" t="s">
        <v>157</v>
      </c>
      <c r="C207" s="122">
        <f>VLOOKUP(B207,$B$105:$K$148,2,FALSE)</f>
        <v>17</v>
      </c>
      <c r="D207" s="123">
        <f>VLOOKUP(B207,$B$105:$K$148,3,FALSE)</f>
        <v>181.18458552999999</v>
      </c>
      <c r="E207" s="122">
        <f>VLOOKUP(B207,$B$105:$K$148,4,FALSE)</f>
        <v>17</v>
      </c>
      <c r="F207" s="123">
        <f>VLOOKUP(B207,$B$105:$K$148,5,FALSE)</f>
        <v>-2.7744355000000001</v>
      </c>
      <c r="G207" s="122">
        <f>VLOOKUP(B207,$B$105:$K$148,6,FALSE)</f>
        <v>7</v>
      </c>
      <c r="H207" s="123">
        <f>VLOOKUP(B207,$B$105:$K$148,7,FALSE)</f>
        <v>3.4200150099999997</v>
      </c>
      <c r="I207" s="123">
        <f>D207+F207+H207</f>
        <v>181.83016503999997</v>
      </c>
      <c r="J207" s="123">
        <f>VLOOKUP(B207,$B$105:$J$148,9,FALSE)</f>
        <v>337.63263811500002</v>
      </c>
      <c r="K207" s="109">
        <f>I207/J207*100</f>
        <v>53.854439563413102</v>
      </c>
    </row>
    <row r="208" spans="1:11" s="36" customFormat="1" ht="16.5" customHeight="1">
      <c r="A208" s="46">
        <v>2</v>
      </c>
      <c r="B208" s="122" t="s">
        <v>196</v>
      </c>
      <c r="C208" s="122">
        <f>VLOOKUP(B208,$B$105:$K$148,2,FALSE)</f>
        <v>0</v>
      </c>
      <c r="D208" s="123">
        <f>VLOOKUP(B208,$B$105:$K$148,3,FALSE)</f>
        <v>0</v>
      </c>
      <c r="E208" s="122">
        <f>VLOOKUP(B208,$B$105:$K$148,4,FALSE)</f>
        <v>2</v>
      </c>
      <c r="F208" s="123">
        <f>VLOOKUP(B208,$B$105:$K$148,5,FALSE)</f>
        <v>44.6</v>
      </c>
      <c r="G208" s="122">
        <f>VLOOKUP(B208,$B$105:$K$148,6,FALSE)</f>
        <v>3</v>
      </c>
      <c r="H208" s="123">
        <f>VLOOKUP(B208,$B$105:$K$148,7,FALSE)</f>
        <v>2.37281904</v>
      </c>
      <c r="I208" s="123">
        <f>D208+F208+H208</f>
        <v>46.972819040000005</v>
      </c>
      <c r="J208" s="123">
        <f>VLOOKUP(B208,$B$105:$J$148,9,FALSE)</f>
        <v>5.3746390000000002</v>
      </c>
      <c r="K208" s="109">
        <f>I208/J208*100</f>
        <v>873.97161074446126</v>
      </c>
    </row>
    <row r="209" spans="1:11" s="36" customFormat="1" ht="16.5" customHeight="1">
      <c r="A209" s="46">
        <v>3</v>
      </c>
      <c r="B209" s="122" t="s">
        <v>172</v>
      </c>
      <c r="C209" s="122">
        <f>VLOOKUP(B209,$B$105:$K$148,2,FALSE)</f>
        <v>1</v>
      </c>
      <c r="D209" s="123">
        <f>VLOOKUP(B209,$B$105:$K$148,3,FALSE)</f>
        <v>0.766822</v>
      </c>
      <c r="E209" s="122">
        <f>VLOOKUP(B209,$B$105:$K$148,4,FALSE)</f>
        <v>1</v>
      </c>
      <c r="F209" s="123">
        <f>VLOOKUP(B209,$B$105:$K$148,5,FALSE)</f>
        <v>7</v>
      </c>
      <c r="G209" s="122">
        <f>VLOOKUP(B209,$B$105:$K$148,6,FALSE)</f>
        <v>0</v>
      </c>
      <c r="H209" s="123">
        <f>VLOOKUP(B209,$B$105:$K$148,7,FALSE)</f>
        <v>0</v>
      </c>
      <c r="I209" s="123">
        <f>D209+F209+H209</f>
        <v>7.7668220000000003</v>
      </c>
      <c r="J209" s="123">
        <f>VLOOKUP(B209,$B$105:$J$148,9,FALSE)</f>
        <v>19.952999999999999</v>
      </c>
      <c r="K209" s="109">
        <f>I209/J209*100</f>
        <v>38.925585125043852</v>
      </c>
    </row>
    <row r="210" spans="1:11" s="36" customFormat="1" ht="16.5" customHeight="1">
      <c r="A210" s="46">
        <v>4</v>
      </c>
      <c r="B210" s="121" t="s">
        <v>188</v>
      </c>
      <c r="C210" s="122">
        <f>VLOOKUP(B210,$B$105:$K$148,2,FALSE)</f>
        <v>0</v>
      </c>
      <c r="D210" s="123">
        <f>VLOOKUP(B210,$B$105:$K$148,3,FALSE)</f>
        <v>0</v>
      </c>
      <c r="E210" s="122">
        <f>VLOOKUP(B210,$B$105:$K$148,4,FALSE)</f>
        <v>0</v>
      </c>
      <c r="F210" s="123">
        <f>VLOOKUP(B210,$B$105:$K$148,5,FALSE)</f>
        <v>0</v>
      </c>
      <c r="G210" s="122">
        <f>VLOOKUP(B210,$B$105:$K$148,6,FALSE)</f>
        <v>2</v>
      </c>
      <c r="H210" s="123">
        <f>VLOOKUP(B210,$B$105:$K$148,7,FALSE)</f>
        <v>7.3177562199999997</v>
      </c>
      <c r="I210" s="123">
        <f>D210+F210+H210</f>
        <v>7.3177562199999997</v>
      </c>
      <c r="J210" s="123">
        <f>VLOOKUP(B210,$B$105:$J$148,9,FALSE)</f>
        <v>0</v>
      </c>
      <c r="K210" s="109"/>
    </row>
    <row r="211" spans="1:11" s="36" customFormat="1" ht="16.5" customHeight="1">
      <c r="A211" s="46">
        <v>5</v>
      </c>
      <c r="B211" s="122" t="s">
        <v>171</v>
      </c>
      <c r="C211" s="122">
        <f>VLOOKUP(B211,$B$105:$K$148,2,FALSE)</f>
        <v>0</v>
      </c>
      <c r="D211" s="123">
        <f>VLOOKUP(B211,$B$105:$K$148,3,FALSE)</f>
        <v>0</v>
      </c>
      <c r="E211" s="122">
        <f>VLOOKUP(B211,$B$105:$K$148,4,FALSE)</f>
        <v>1</v>
      </c>
      <c r="F211" s="123">
        <f>VLOOKUP(B211,$B$105:$K$148,5,FALSE)</f>
        <v>3</v>
      </c>
      <c r="G211" s="122">
        <f>VLOOKUP(B211,$B$105:$K$148,6,FALSE)</f>
        <v>1</v>
      </c>
      <c r="H211" s="123">
        <f>VLOOKUP(B211,$B$105:$K$148,7,FALSE)</f>
        <v>0.28000000000000003</v>
      </c>
      <c r="I211" s="123">
        <f>D211+F211+H211</f>
        <v>3.2800000000000002</v>
      </c>
      <c r="J211" s="123">
        <f>VLOOKUP(B211,$B$105:$J$148,9,FALSE)</f>
        <v>9.0200000000000014</v>
      </c>
      <c r="K211" s="109">
        <f>I211/J211*100</f>
        <v>36.36363636363636</v>
      </c>
    </row>
    <row r="212" spans="1:11" s="36" customFormat="1" ht="16.5" customHeight="1">
      <c r="A212" s="46">
        <v>6</v>
      </c>
      <c r="B212" s="122" t="s">
        <v>170</v>
      </c>
      <c r="C212" s="122">
        <f>VLOOKUP(B212,$B$105:$K$148,2,FALSE)</f>
        <v>1</v>
      </c>
      <c r="D212" s="123">
        <f>VLOOKUP(B212,$B$105:$K$148,3,FALSE)</f>
        <v>2.5</v>
      </c>
      <c r="E212" s="122">
        <f>VLOOKUP(B212,$B$105:$K$148,4,FALSE)</f>
        <v>0</v>
      </c>
      <c r="F212" s="123">
        <f>VLOOKUP(B212,$B$105:$K$148,5,FALSE)</f>
        <v>0</v>
      </c>
      <c r="G212" s="122">
        <f>VLOOKUP(B212,$B$105:$K$148,6,FALSE)</f>
        <v>0</v>
      </c>
      <c r="H212" s="123">
        <f>VLOOKUP(B212,$B$105:$K$148,7,FALSE)</f>
        <v>0</v>
      </c>
      <c r="I212" s="123">
        <f>D212+F212+H212</f>
        <v>2.5</v>
      </c>
      <c r="J212" s="123">
        <f>VLOOKUP(B212,$B$105:$J$148,9,FALSE)</f>
        <v>0</v>
      </c>
      <c r="K212" s="109"/>
    </row>
    <row r="213" spans="1:11" s="36" customFormat="1" ht="16.5" customHeight="1">
      <c r="A213" s="46">
        <v>7</v>
      </c>
      <c r="B213" s="122" t="s">
        <v>183</v>
      </c>
      <c r="C213" s="122">
        <f>VLOOKUP(B213,$B$105:$K$148,2,FALSE)</f>
        <v>0</v>
      </c>
      <c r="D213" s="123">
        <f>VLOOKUP(B213,$B$105:$K$148,3,FALSE)</f>
        <v>0</v>
      </c>
      <c r="E213" s="122">
        <f>VLOOKUP(B213,$B$105:$K$148,4,FALSE)</f>
        <v>0</v>
      </c>
      <c r="F213" s="123">
        <f>VLOOKUP(B213,$B$105:$K$148,5,FALSE)</f>
        <v>0</v>
      </c>
      <c r="G213" s="122">
        <f>VLOOKUP(B213,$B$105:$K$148,6,FALSE)</f>
        <v>1</v>
      </c>
      <c r="H213" s="123">
        <f>VLOOKUP(B213,$B$105:$K$148,7,FALSE)</f>
        <v>0.35397271999999996</v>
      </c>
      <c r="I213" s="123">
        <f>D213+F213+H213</f>
        <v>0.35397271999999996</v>
      </c>
      <c r="J213" s="123">
        <f>VLOOKUP(B213,$B$105:$J$148,9,FALSE)</f>
        <v>0</v>
      </c>
      <c r="K213" s="109"/>
    </row>
    <row r="214" spans="1:11" s="36" customFormat="1" ht="16.5" customHeight="1">
      <c r="A214" s="46">
        <v>8</v>
      </c>
      <c r="B214" s="122" t="s">
        <v>181</v>
      </c>
      <c r="C214" s="122">
        <f>VLOOKUP(B214,$B$105:$K$148,2,FALSE)</f>
        <v>0</v>
      </c>
      <c r="D214" s="123">
        <f>VLOOKUP(B214,$B$105:$K$148,3,FALSE)</f>
        <v>0</v>
      </c>
      <c r="E214" s="122">
        <f>VLOOKUP(B214,$B$105:$K$148,4,FALSE)</f>
        <v>0</v>
      </c>
      <c r="F214" s="123">
        <f>VLOOKUP(B214,$B$105:$K$148,5,FALSE)</f>
        <v>0</v>
      </c>
      <c r="G214" s="122">
        <f>VLOOKUP(B214,$B$105:$K$148,6,FALSE)</f>
        <v>2</v>
      </c>
      <c r="H214" s="123">
        <f>VLOOKUP(B214,$B$105:$K$148,7,FALSE)</f>
        <v>0.35144175999999999</v>
      </c>
      <c r="I214" s="123">
        <f>D214+F214+H214</f>
        <v>0.35144175999999999</v>
      </c>
      <c r="J214" s="123">
        <f>VLOOKUP(B214,$B$105:$J$148,9,FALSE)</f>
        <v>0.12999957000000001</v>
      </c>
      <c r="K214" s="109">
        <f>I214/J214*100</f>
        <v>270.34070958850094</v>
      </c>
    </row>
    <row r="215" spans="1:11" s="36" customFormat="1" ht="16.5" customHeight="1">
      <c r="A215" s="46">
        <v>9</v>
      </c>
      <c r="B215" s="122" t="s">
        <v>192</v>
      </c>
      <c r="C215" s="122">
        <f>VLOOKUP(B215,$B$105:$K$148,2,FALSE)</f>
        <v>0</v>
      </c>
      <c r="D215" s="123">
        <f>VLOOKUP(B215,$B$105:$K$148,3,FALSE)</f>
        <v>0</v>
      </c>
      <c r="E215" s="122">
        <f>VLOOKUP(B215,$B$105:$K$148,4,FALSE)</f>
        <v>1</v>
      </c>
      <c r="F215" s="123">
        <f>VLOOKUP(B215,$B$105:$K$148,5,FALSE)</f>
        <v>5.2664000000000002E-2</v>
      </c>
      <c r="G215" s="122">
        <f>VLOOKUP(B215,$B$105:$K$148,6,FALSE)</f>
        <v>0</v>
      </c>
      <c r="H215" s="123">
        <f>VLOOKUP(B215,$B$105:$K$148,7,FALSE)</f>
        <v>0</v>
      </c>
      <c r="I215" s="123">
        <f>D215+F215+H215</f>
        <v>5.2664000000000002E-2</v>
      </c>
      <c r="J215" s="123">
        <f>VLOOKUP(B215,$B$105:$J$148,9,FALSE)</f>
        <v>-0.44500000000000001</v>
      </c>
      <c r="K215" s="109">
        <f>I215/J215*100</f>
        <v>-11.834606741573033</v>
      </c>
    </row>
    <row r="216" spans="1:11" s="36" customFormat="1" ht="16.5" customHeight="1">
      <c r="A216" s="46">
        <v>10</v>
      </c>
      <c r="B216" s="121" t="s">
        <v>146</v>
      </c>
      <c r="C216" s="122"/>
      <c r="D216" s="123"/>
      <c r="E216" s="122"/>
      <c r="F216" s="123"/>
      <c r="G216" s="122"/>
      <c r="H216" s="123"/>
      <c r="I216" s="123">
        <f>D216+F216+H216</f>
        <v>0</v>
      </c>
      <c r="J216" s="123"/>
      <c r="K216" s="109"/>
    </row>
    <row r="217" spans="1:11" s="36" customFormat="1" ht="16.5" customHeight="1">
      <c r="A217" s="46">
        <v>11</v>
      </c>
      <c r="B217" s="122" t="s">
        <v>191</v>
      </c>
      <c r="C217" s="122"/>
      <c r="D217" s="123"/>
      <c r="E217" s="122"/>
      <c r="F217" s="123"/>
      <c r="G217" s="122"/>
      <c r="H217" s="123"/>
      <c r="I217" s="123">
        <f>D217+F217+H217</f>
        <v>0</v>
      </c>
      <c r="J217" s="123"/>
      <c r="K217" s="109"/>
    </row>
    <row r="218" spans="1:11" s="36" customFormat="1" ht="16.5" customHeight="1">
      <c r="A218" s="46">
        <v>12</v>
      </c>
      <c r="B218" s="122" t="s">
        <v>199</v>
      </c>
      <c r="C218" s="122"/>
      <c r="D218" s="123"/>
      <c r="E218" s="122"/>
      <c r="F218" s="123"/>
      <c r="G218" s="122"/>
      <c r="H218" s="123"/>
      <c r="I218" s="123">
        <f>D218+F218+H218</f>
        <v>0</v>
      </c>
      <c r="J218" s="123"/>
      <c r="K218" s="109"/>
    </row>
    <row r="219" spans="1:11" s="36" customFormat="1" ht="16.5" customHeight="1">
      <c r="A219" s="46">
        <v>13</v>
      </c>
      <c r="B219" s="122" t="s">
        <v>186</v>
      </c>
      <c r="C219" s="122"/>
      <c r="D219" s="123"/>
      <c r="E219" s="122"/>
      <c r="F219" s="123"/>
      <c r="G219" s="122"/>
      <c r="H219" s="123"/>
      <c r="I219" s="123">
        <f>D219+F219+H219</f>
        <v>0</v>
      </c>
      <c r="J219" s="123"/>
      <c r="K219" s="109"/>
    </row>
    <row r="220" spans="1:11" s="44" customFormat="1" ht="16.5" customHeight="1">
      <c r="A220" s="127" t="s">
        <v>315</v>
      </c>
      <c r="B220" s="128" t="s">
        <v>312</v>
      </c>
      <c r="C220" s="128">
        <f t="shared" ref="C220:I220" si="11">SUM(C221:C225)</f>
        <v>2</v>
      </c>
      <c r="D220" s="129">
        <f t="shared" si="11"/>
        <v>44.313256000000003</v>
      </c>
      <c r="E220" s="128">
        <f t="shared" si="11"/>
        <v>1</v>
      </c>
      <c r="F220" s="129">
        <f t="shared" si="11"/>
        <v>0.89279399999999998</v>
      </c>
      <c r="G220" s="128">
        <f t="shared" si="11"/>
        <v>4</v>
      </c>
      <c r="H220" s="129">
        <f t="shared" si="11"/>
        <v>0.75550278999999998</v>
      </c>
      <c r="I220" s="129">
        <f t="shared" si="11"/>
        <v>45.961552789999999</v>
      </c>
      <c r="J220" s="129">
        <f>SUM(J221:J225)</f>
        <v>5.0478000375000001</v>
      </c>
      <c r="K220" s="176">
        <f>I220/J220*100</f>
        <v>910.52641642998128</v>
      </c>
    </row>
    <row r="221" spans="1:11" s="36" customFormat="1" ht="16.5" customHeight="1">
      <c r="A221" s="46">
        <v>1</v>
      </c>
      <c r="B221" s="122" t="s">
        <v>184</v>
      </c>
      <c r="C221" s="122">
        <f>VLOOKUP(B221,$B$105:$K$148,2,FALSE)</f>
        <v>2</v>
      </c>
      <c r="D221" s="123">
        <f>VLOOKUP(B221,$B$105:$K$148,3,FALSE)</f>
        <v>44.313256000000003</v>
      </c>
      <c r="E221" s="122">
        <f>VLOOKUP(B221,$B$105:$K$148,4,FALSE)</f>
        <v>1</v>
      </c>
      <c r="F221" s="123">
        <f>VLOOKUP(B221,$B$105:$K$148,5,FALSE)</f>
        <v>0.89279399999999998</v>
      </c>
      <c r="G221" s="122">
        <f>VLOOKUP(B221,$B$105:$K$148,6,FALSE)</f>
        <v>2</v>
      </c>
      <c r="H221" s="123">
        <f>VLOOKUP(B221,$B$105:$K$148,7,FALSE)</f>
        <v>0.41252699999999998</v>
      </c>
      <c r="I221" s="123">
        <f>D221+F221+H221</f>
        <v>45.618577000000002</v>
      </c>
      <c r="J221" s="123">
        <f>VLOOKUP(B221,$B$105:$J$148,9,FALSE)</f>
        <v>3.363772</v>
      </c>
      <c r="K221" s="109">
        <f>I221/J221*100</f>
        <v>1356.1732780937591</v>
      </c>
    </row>
    <row r="222" spans="1:11" s="36" customFormat="1" ht="16.5" customHeight="1">
      <c r="A222" s="46">
        <v>2</v>
      </c>
      <c r="B222" s="122" t="s">
        <v>182</v>
      </c>
      <c r="C222" s="122">
        <f>VLOOKUP(B222,$B$105:$K$148,2,FALSE)</f>
        <v>0</v>
      </c>
      <c r="D222" s="123">
        <f>VLOOKUP(B222,$B$105:$K$148,3,FALSE)</f>
        <v>0</v>
      </c>
      <c r="E222" s="122">
        <f>VLOOKUP(B222,$B$105:$K$148,4,FALSE)</f>
        <v>0</v>
      </c>
      <c r="F222" s="123">
        <f>VLOOKUP(B222,$B$105:$K$148,5,FALSE)</f>
        <v>0</v>
      </c>
      <c r="G222" s="122">
        <f>VLOOKUP(B222,$B$105:$K$148,6,FALSE)</f>
        <v>2</v>
      </c>
      <c r="H222" s="123">
        <f>VLOOKUP(B222,$B$105:$K$148,7,FALSE)</f>
        <v>0.34297579</v>
      </c>
      <c r="I222" s="123">
        <f>D222+F222+H222</f>
        <v>0.34297579</v>
      </c>
      <c r="J222" s="123">
        <f>VLOOKUP(B222,$B$105:$J$148,9,FALSE)</f>
        <v>1.6840280375000001</v>
      </c>
      <c r="K222" s="109">
        <f>I222/J222*100</f>
        <v>20.366394285760219</v>
      </c>
    </row>
    <row r="223" spans="1:11" s="36" customFormat="1" ht="16.5" customHeight="1">
      <c r="A223" s="46">
        <v>3</v>
      </c>
      <c r="B223" s="122" t="s">
        <v>262</v>
      </c>
      <c r="C223" s="122"/>
      <c r="D223" s="123"/>
      <c r="E223" s="122"/>
      <c r="F223" s="123"/>
      <c r="G223" s="122"/>
      <c r="H223" s="123"/>
      <c r="I223" s="123">
        <f>D223+F223+H223</f>
        <v>0</v>
      </c>
      <c r="J223" s="123"/>
      <c r="K223" s="109"/>
    </row>
    <row r="224" spans="1:11" s="36" customFormat="1" ht="16.5" customHeight="1">
      <c r="A224" s="46">
        <v>4</v>
      </c>
      <c r="B224" s="122" t="s">
        <v>195</v>
      </c>
      <c r="C224" s="122"/>
      <c r="D224" s="123"/>
      <c r="E224" s="122"/>
      <c r="F224" s="123"/>
      <c r="G224" s="122"/>
      <c r="H224" s="123"/>
      <c r="I224" s="123">
        <f>D224+F224+H224</f>
        <v>0</v>
      </c>
      <c r="J224" s="123"/>
      <c r="K224" s="109"/>
    </row>
    <row r="225" spans="1:11" s="36" customFormat="1" ht="16.5" customHeight="1">
      <c r="A225" s="125">
        <v>5</v>
      </c>
      <c r="B225" s="126" t="s">
        <v>189</v>
      </c>
      <c r="C225" s="122"/>
      <c r="D225" s="123"/>
      <c r="E225" s="122"/>
      <c r="F225" s="123"/>
      <c r="G225" s="122"/>
      <c r="H225" s="123"/>
      <c r="I225" s="123">
        <f>D225+F225+H225</f>
        <v>0</v>
      </c>
      <c r="J225" s="123"/>
      <c r="K225" s="109"/>
    </row>
    <row r="226" spans="1:11" s="40" customFormat="1" ht="18" customHeight="1">
      <c r="A226" s="160" t="s">
        <v>62</v>
      </c>
      <c r="B226" s="161"/>
      <c r="C226" s="51">
        <f>C206+C169+C220+C191+C176+C157</f>
        <v>522</v>
      </c>
      <c r="D226" s="52">
        <f>D206+D169+D220+D191+D176+D157</f>
        <v>3045.1509878799998</v>
      </c>
      <c r="E226" s="51">
        <f>E206+E169+E220+E191+E176+E157</f>
        <v>234</v>
      </c>
      <c r="F226" s="52">
        <f>F206+F169+F220+F191+F176+F157</f>
        <v>1224.1732002617186</v>
      </c>
      <c r="G226" s="51">
        <f>G206+G169+G220+G191+G176+G157</f>
        <v>703</v>
      </c>
      <c r="H226" s="52">
        <f>H206+H169+H220+H191+H176+H157</f>
        <v>1466.0375602900001</v>
      </c>
      <c r="I226" s="52">
        <f>I206+I169+I220+I191+I176+I157</f>
        <v>5446.9361076517198</v>
      </c>
      <c r="J226" s="52">
        <f>J206+J169+J220+J191+J176+J157</f>
        <v>8815.6283451091404</v>
      </c>
      <c r="K226" s="113">
        <f>I226/'[1]Thang 3 2022'!$I$27*100</f>
        <v>61.150666728365735</v>
      </c>
    </row>
    <row r="227" spans="1:11">
      <c r="J227" s="21"/>
      <c r="K227" s="153"/>
    </row>
  </sheetData>
  <sortState xmlns:xlrd2="http://schemas.microsoft.com/office/spreadsheetml/2017/richdata2" ref="B221:K225">
    <sortCondition descending="1" ref="I221:I225"/>
  </sortState>
  <mergeCells count="13">
    <mergeCell ref="A226:B226"/>
    <mergeCell ref="A5:K5"/>
    <mergeCell ref="A6:K6"/>
    <mergeCell ref="A153:K153"/>
    <mergeCell ref="A1:K1"/>
    <mergeCell ref="A154:K154"/>
    <mergeCell ref="A149:B149"/>
    <mergeCell ref="A26:B26"/>
    <mergeCell ref="A99:B99"/>
    <mergeCell ref="A101:K101"/>
    <mergeCell ref="A102:K102"/>
    <mergeCell ref="A28:K28"/>
    <mergeCell ref="A29:K29"/>
  </mergeCells>
  <conditionalFormatting sqref="B227:B1048576 B2:B4 B7:B27 B103:B152 B30:B100">
    <cfRule type="duplicateValues" dxfId="24" priority="8"/>
  </conditionalFormatting>
  <conditionalFormatting sqref="B105:B148">
    <cfRule type="duplicateValues" dxfId="23" priority="740" stopIfTrue="1"/>
  </conditionalFormatting>
  <conditionalFormatting sqref="B226">
    <cfRule type="duplicateValues" dxfId="22" priority="3" stopIfTrue="1"/>
    <cfRule type="duplicateValues" dxfId="21" priority="4" stopIfTrue="1"/>
  </conditionalFormatting>
  <conditionalFormatting sqref="B227:B65453 B103:B152 B3:B4 B7:B27 B30:B100">
    <cfRule type="duplicateValues" dxfId="18" priority="762" stopIfTrue="1"/>
    <cfRule type="duplicateValues" dxfId="17" priority="763" stopIfTrue="1"/>
  </conditionalFormatting>
  <conditionalFormatting sqref="B32:B98">
    <cfRule type="duplicateValues" dxfId="16" priority="773" stopIfTrue="1"/>
  </conditionalFormatting>
  <conditionalFormatting sqref="B155:B225">
    <cfRule type="duplicateValues" dxfId="15" priority="789" stopIfTrue="1"/>
    <cfRule type="duplicateValues" dxfId="14" priority="790" stopIfTrue="1"/>
  </conditionalFormatting>
  <conditionalFormatting sqref="B157:B168 B170:B225">
    <cfRule type="duplicateValues" dxfId="13" priority="803" stopIfTrue="1"/>
  </conditionalFormatting>
  <pageMargins left="0.183070866" right="0.183070866" top="0.52559055099999996" bottom="0.511811024" header="0.15748031496063" footer="0.31496062992126"/>
  <pageSetup paperSize="9" scale="84" fitToHeight="0" orientation="portrait" r:id="rId1"/>
  <headerFooter>
    <oddFooter>Page &amp;P of &amp;N</oddFooter>
  </headerFooter>
  <rowBreaks count="3" manualBreakCount="3">
    <brk id="27" max="10" man="1"/>
    <brk id="100" max="10" man="1"/>
    <brk id="1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27"/>
  <sheetViews>
    <sheetView topLeftCell="A175" workbookViewId="0">
      <selection activeCell="E175" sqref="E1:E1048576"/>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16384" width="9.140625" style="4"/>
  </cols>
  <sheetData>
    <row r="1" spans="1:4">
      <c r="A1" s="169" t="s">
        <v>272</v>
      </c>
      <c r="B1" s="169"/>
      <c r="C1" s="169"/>
      <c r="D1" s="169"/>
    </row>
    <row r="3" spans="1:4" ht="15" customHeight="1">
      <c r="A3" s="172" t="s">
        <v>35</v>
      </c>
      <c r="B3" s="172"/>
      <c r="D3" s="3"/>
    </row>
    <row r="4" spans="1:4" ht="15" customHeight="1"/>
    <row r="5" spans="1:4" ht="15.75" customHeight="1">
      <c r="A5" s="171" t="s">
        <v>278</v>
      </c>
      <c r="B5" s="171"/>
      <c r="C5" s="171"/>
      <c r="D5" s="171"/>
    </row>
    <row r="6" spans="1:4" ht="15" customHeight="1">
      <c r="A6" s="173" t="s">
        <v>297</v>
      </c>
      <c r="B6" s="173"/>
      <c r="C6" s="173"/>
      <c r="D6" s="173"/>
    </row>
    <row r="7" spans="1:4" ht="15.75" customHeight="1"/>
    <row r="8" spans="1:4" ht="47.25" customHeight="1">
      <c r="A8" s="6" t="s">
        <v>201</v>
      </c>
      <c r="B8" s="7" t="s">
        <v>202</v>
      </c>
      <c r="C8" s="8" t="s">
        <v>203</v>
      </c>
      <c r="D8" s="9" t="s">
        <v>204</v>
      </c>
    </row>
    <row r="9" spans="1:4" ht="18" customHeight="1">
      <c r="A9" s="19">
        <v>1</v>
      </c>
      <c r="B9" s="10" t="s">
        <v>45</v>
      </c>
      <c r="C9" s="11">
        <v>16099</v>
      </c>
      <c r="D9" s="12">
        <v>264200.15324482002</v>
      </c>
    </row>
    <row r="10" spans="1:4" ht="18" customHeight="1">
      <c r="A10" s="19">
        <v>2</v>
      </c>
      <c r="B10" s="10" t="s">
        <v>47</v>
      </c>
      <c r="C10" s="11">
        <v>1092</v>
      </c>
      <c r="D10" s="12">
        <v>66749.048008979997</v>
      </c>
    </row>
    <row r="11" spans="1:4" ht="18" customHeight="1">
      <c r="A11" s="19">
        <v>3</v>
      </c>
      <c r="B11" s="10" t="s">
        <v>44</v>
      </c>
      <c r="C11" s="11">
        <v>190</v>
      </c>
      <c r="D11" s="12">
        <v>38320.663005000002</v>
      </c>
    </row>
    <row r="12" spans="1:4" ht="18" customHeight="1">
      <c r="A12" s="19">
        <v>4</v>
      </c>
      <c r="B12" s="10" t="s">
        <v>49</v>
      </c>
      <c r="C12" s="11">
        <v>942</v>
      </c>
      <c r="D12" s="12">
        <v>12685.792732380001</v>
      </c>
    </row>
    <row r="13" spans="1:4" ht="18" customHeight="1">
      <c r="A13" s="19">
        <v>5</v>
      </c>
      <c r="B13" s="10" t="s">
        <v>52</v>
      </c>
      <c r="C13" s="11">
        <v>1799</v>
      </c>
      <c r="D13" s="12">
        <v>11086.240495349999</v>
      </c>
    </row>
    <row r="14" spans="1:4" ht="18" customHeight="1">
      <c r="A14" s="19">
        <v>6</v>
      </c>
      <c r="B14" s="10" t="s">
        <v>46</v>
      </c>
      <c r="C14" s="11">
        <v>6302</v>
      </c>
      <c r="D14" s="12">
        <v>10474.838964769999</v>
      </c>
    </row>
    <row r="15" spans="1:4" ht="18" customHeight="1">
      <c r="A15" s="19">
        <v>7</v>
      </c>
      <c r="B15" s="10" t="s">
        <v>50</v>
      </c>
      <c r="C15" s="11">
        <v>1010</v>
      </c>
      <c r="D15" s="12">
        <v>6307.724984389999</v>
      </c>
    </row>
    <row r="16" spans="1:4" ht="18" customHeight="1">
      <c r="A16" s="19">
        <v>8</v>
      </c>
      <c r="B16" s="10" t="s">
        <v>48</v>
      </c>
      <c r="C16" s="11">
        <v>4213</v>
      </c>
      <c r="D16" s="12">
        <v>4998.237501900001</v>
      </c>
    </row>
    <row r="17" spans="1:4" ht="18" customHeight="1">
      <c r="A17" s="19">
        <v>9</v>
      </c>
      <c r="B17" s="10" t="s">
        <v>54</v>
      </c>
      <c r="C17" s="11">
        <v>2765</v>
      </c>
      <c r="D17" s="12">
        <v>4965.0229335399999</v>
      </c>
    </row>
    <row r="18" spans="1:4" ht="18" customHeight="1">
      <c r="A18" s="19">
        <v>10</v>
      </c>
      <c r="B18" s="10" t="s">
        <v>59</v>
      </c>
      <c r="C18" s="11">
        <v>108</v>
      </c>
      <c r="D18" s="12">
        <v>4894.5726729999997</v>
      </c>
    </row>
    <row r="19" spans="1:4" ht="18" customHeight="1">
      <c r="A19" s="19">
        <v>11</v>
      </c>
      <c r="B19" s="10" t="s">
        <v>55</v>
      </c>
      <c r="C19" s="11">
        <v>639</v>
      </c>
      <c r="D19" s="12">
        <v>4592.2351821800003</v>
      </c>
    </row>
    <row r="20" spans="1:4" ht="18" customHeight="1">
      <c r="A20" s="19">
        <v>12</v>
      </c>
      <c r="B20" s="10" t="s">
        <v>53</v>
      </c>
      <c r="C20" s="11">
        <v>530</v>
      </c>
      <c r="D20" s="12">
        <v>3858.5113601900002</v>
      </c>
    </row>
    <row r="21" spans="1:4" ht="18" customHeight="1">
      <c r="A21" s="19">
        <v>13</v>
      </c>
      <c r="B21" s="10" t="s">
        <v>60</v>
      </c>
      <c r="C21" s="11">
        <v>141</v>
      </c>
      <c r="D21" s="12">
        <v>3423.2031149999998</v>
      </c>
    </row>
    <row r="22" spans="1:4" ht="18" customHeight="1">
      <c r="A22" s="19">
        <v>14</v>
      </c>
      <c r="B22" s="10" t="s">
        <v>57</v>
      </c>
      <c r="C22" s="11">
        <v>83</v>
      </c>
      <c r="D22" s="12">
        <v>3042.465209</v>
      </c>
    </row>
    <row r="23" spans="1:4" ht="18" customHeight="1">
      <c r="A23" s="19">
        <v>15</v>
      </c>
      <c r="B23" s="10" t="s">
        <v>58</v>
      </c>
      <c r="C23" s="11">
        <v>154</v>
      </c>
      <c r="D23" s="12">
        <v>1753.79048074</v>
      </c>
    </row>
    <row r="24" spans="1:4" ht="18" customHeight="1">
      <c r="A24" s="19">
        <v>16</v>
      </c>
      <c r="B24" s="10" t="s">
        <v>56</v>
      </c>
      <c r="C24" s="11">
        <v>570</v>
      </c>
      <c r="D24" s="12">
        <v>1036.2171555</v>
      </c>
    </row>
    <row r="25" spans="1:4" ht="18" customHeight="1">
      <c r="A25" s="19">
        <v>17</v>
      </c>
      <c r="B25" s="10" t="s">
        <v>51</v>
      </c>
      <c r="C25" s="11">
        <v>91</v>
      </c>
      <c r="D25" s="12">
        <v>945.53839000000005</v>
      </c>
    </row>
    <row r="26" spans="1:4" ht="18" customHeight="1">
      <c r="A26" s="19">
        <v>18</v>
      </c>
      <c r="B26" s="10" t="s">
        <v>61</v>
      </c>
      <c r="C26" s="11">
        <v>146</v>
      </c>
      <c r="D26" s="12">
        <v>724.14861099999996</v>
      </c>
    </row>
    <row r="27" spans="1:4">
      <c r="A27" s="19">
        <v>19</v>
      </c>
      <c r="B27" s="10" t="s">
        <v>205</v>
      </c>
      <c r="C27" s="11">
        <v>7</v>
      </c>
      <c r="D27" s="12">
        <v>11.071044000000001</v>
      </c>
    </row>
    <row r="28" spans="1:4" ht="17.25" customHeight="1">
      <c r="A28" s="170" t="s">
        <v>206</v>
      </c>
      <c r="B28" s="170"/>
      <c r="C28" s="13">
        <f>SUM(C9:C27)</f>
        <v>36881</v>
      </c>
      <c r="D28" s="14">
        <f>SUM(D9:D27)</f>
        <v>444069.47509173997</v>
      </c>
    </row>
    <row r="29" spans="1:4" ht="15.75" customHeight="1"/>
    <row r="30" spans="1:4" ht="12.75" customHeight="1"/>
    <row r="31" spans="1:4" ht="12.75" customHeight="1"/>
    <row r="32" spans="1:4" ht="12.75" customHeight="1"/>
    <row r="33" spans="1:4" ht="12.75" customHeight="1"/>
    <row r="34" spans="1:4" ht="24" customHeight="1">
      <c r="A34" s="171" t="s">
        <v>279</v>
      </c>
      <c r="B34" s="171"/>
      <c r="C34" s="171"/>
      <c r="D34" s="171"/>
    </row>
    <row r="35" spans="1:4" ht="12" customHeight="1">
      <c r="A35" s="174" t="str">
        <f>A6</f>
        <v>(Lũy kế các dự án còn hiệu lực đến ngày 20/03/2023)</v>
      </c>
      <c r="B35" s="174"/>
      <c r="C35" s="174"/>
      <c r="D35" s="174"/>
    </row>
    <row r="36" spans="1:4" ht="15.75" customHeight="1"/>
    <row r="37" spans="1:4" ht="47.25">
      <c r="A37" s="6" t="s">
        <v>201</v>
      </c>
      <c r="B37" s="7" t="s">
        <v>207</v>
      </c>
      <c r="C37" s="8" t="s">
        <v>203</v>
      </c>
      <c r="D37" s="9" t="s">
        <v>208</v>
      </c>
    </row>
    <row r="38" spans="1:4" ht="18" customHeight="1">
      <c r="A38" s="19">
        <v>1</v>
      </c>
      <c r="B38" s="10" t="s">
        <v>67</v>
      </c>
      <c r="C38" s="11">
        <v>9619</v>
      </c>
      <c r="D38" s="12">
        <v>81524.381104689994</v>
      </c>
    </row>
    <row r="39" spans="1:4" ht="18" customHeight="1">
      <c r="A39" s="19">
        <v>2</v>
      </c>
      <c r="B39" s="10" t="s">
        <v>64</v>
      </c>
      <c r="C39" s="11">
        <v>3189</v>
      </c>
      <c r="D39" s="12">
        <v>72517.563559990012</v>
      </c>
    </row>
    <row r="40" spans="1:4" ht="18" customHeight="1">
      <c r="A40" s="19">
        <v>3</v>
      </c>
      <c r="B40" s="10" t="s">
        <v>66</v>
      </c>
      <c r="C40" s="11">
        <v>5050</v>
      </c>
      <c r="D40" s="12">
        <v>69385.057065300003</v>
      </c>
    </row>
    <row r="41" spans="1:4" ht="18" customHeight="1">
      <c r="A41" s="19">
        <v>4</v>
      </c>
      <c r="B41" s="10" t="s">
        <v>68</v>
      </c>
      <c r="C41" s="11">
        <v>2943</v>
      </c>
      <c r="D41" s="12">
        <v>36886.833210119999</v>
      </c>
    </row>
    <row r="42" spans="1:4" ht="18" customHeight="1">
      <c r="A42" s="19">
        <v>5</v>
      </c>
      <c r="B42" s="10" t="s">
        <v>69</v>
      </c>
      <c r="C42" s="11">
        <v>2206</v>
      </c>
      <c r="D42" s="12">
        <v>29997.268899310006</v>
      </c>
    </row>
    <row r="43" spans="1:4" ht="18" customHeight="1">
      <c r="A43" s="19">
        <v>6</v>
      </c>
      <c r="B43" s="10" t="s">
        <v>65</v>
      </c>
      <c r="C43" s="11">
        <v>3651</v>
      </c>
      <c r="D43" s="12">
        <v>23852.609060840001</v>
      </c>
    </row>
    <row r="44" spans="1:4" ht="18" customHeight="1">
      <c r="A44" s="19">
        <v>7</v>
      </c>
      <c r="B44" s="10" t="s">
        <v>70</v>
      </c>
      <c r="C44" s="11">
        <v>901</v>
      </c>
      <c r="D44" s="12">
        <v>22705.7122222</v>
      </c>
    </row>
    <row r="45" spans="1:4" ht="18" customHeight="1">
      <c r="A45" s="19">
        <v>8</v>
      </c>
      <c r="B45" s="10" t="s">
        <v>73</v>
      </c>
      <c r="C45" s="11">
        <v>421</v>
      </c>
      <c r="D45" s="12">
        <v>13894.868437319999</v>
      </c>
    </row>
    <row r="46" spans="1:4" ht="18" customHeight="1">
      <c r="A46" s="19">
        <v>9</v>
      </c>
      <c r="B46" s="10" t="s">
        <v>76</v>
      </c>
      <c r="C46" s="11">
        <v>691</v>
      </c>
      <c r="D46" s="12">
        <v>13140.16252342</v>
      </c>
    </row>
    <row r="47" spans="1:4" ht="18" customHeight="1">
      <c r="A47" s="19">
        <v>10</v>
      </c>
      <c r="B47" s="10" t="s">
        <v>71</v>
      </c>
      <c r="C47" s="11">
        <v>715</v>
      </c>
      <c r="D47" s="12">
        <v>13085.56537183</v>
      </c>
    </row>
    <row r="48" spans="1:4" ht="18" customHeight="1">
      <c r="A48" s="19">
        <v>11</v>
      </c>
      <c r="B48" s="10" t="s">
        <v>75</v>
      </c>
      <c r="C48" s="11">
        <v>1239</v>
      </c>
      <c r="D48" s="12">
        <v>11433.864046590001</v>
      </c>
    </row>
    <row r="49" spans="1:4" ht="18" customHeight="1">
      <c r="A49" s="19">
        <v>12</v>
      </c>
      <c r="B49" s="10" t="s">
        <v>79</v>
      </c>
      <c r="C49" s="11">
        <v>432</v>
      </c>
      <c r="D49" s="12">
        <v>9477.8734517600005</v>
      </c>
    </row>
    <row r="50" spans="1:4" ht="18" customHeight="1">
      <c r="A50" s="19">
        <v>13</v>
      </c>
      <c r="B50" s="10" t="s">
        <v>81</v>
      </c>
      <c r="C50" s="11">
        <v>129</v>
      </c>
      <c r="D50" s="12">
        <v>6609.8361080000004</v>
      </c>
    </row>
    <row r="51" spans="1:4" ht="18" customHeight="1">
      <c r="A51" s="19">
        <v>14</v>
      </c>
      <c r="B51" s="10" t="s">
        <v>83</v>
      </c>
      <c r="C51" s="11">
        <v>246</v>
      </c>
      <c r="D51" s="12">
        <v>4821.24159083</v>
      </c>
    </row>
    <row r="52" spans="1:4" ht="18" customHeight="1">
      <c r="A52" s="19">
        <v>15</v>
      </c>
      <c r="B52" s="10" t="s">
        <v>74</v>
      </c>
      <c r="C52" s="11">
        <v>516</v>
      </c>
      <c r="D52" s="12">
        <v>4258.8985673100005</v>
      </c>
    </row>
    <row r="53" spans="1:4" ht="18" customHeight="1">
      <c r="A53" s="19">
        <v>16</v>
      </c>
      <c r="B53" s="10" t="s">
        <v>78</v>
      </c>
      <c r="C53" s="11">
        <v>673</v>
      </c>
      <c r="D53" s="12">
        <v>3808.0408619999998</v>
      </c>
    </row>
    <row r="54" spans="1:4" ht="18" customHeight="1">
      <c r="A54" s="19">
        <v>17</v>
      </c>
      <c r="B54" s="10" t="s">
        <v>85</v>
      </c>
      <c r="C54" s="11">
        <v>61</v>
      </c>
      <c r="D54" s="12">
        <v>2623.3178499999999</v>
      </c>
    </row>
    <row r="55" spans="1:4" ht="18" customHeight="1">
      <c r="A55" s="19">
        <v>18</v>
      </c>
      <c r="B55" s="10" t="s">
        <v>84</v>
      </c>
      <c r="C55" s="11">
        <v>443</v>
      </c>
      <c r="D55" s="12">
        <v>2359.17254323</v>
      </c>
    </row>
    <row r="56" spans="1:4" ht="18" customHeight="1">
      <c r="A56" s="19">
        <v>19</v>
      </c>
      <c r="B56" s="10" t="s">
        <v>82</v>
      </c>
      <c r="C56" s="11">
        <v>292</v>
      </c>
      <c r="D56" s="12">
        <v>2053.3919413200001</v>
      </c>
    </row>
    <row r="57" spans="1:4" ht="18" customHeight="1">
      <c r="A57" s="19">
        <v>20</v>
      </c>
      <c r="B57" s="10" t="s">
        <v>77</v>
      </c>
      <c r="C57" s="11">
        <v>593</v>
      </c>
      <c r="D57" s="12">
        <v>1989.6223239999999</v>
      </c>
    </row>
    <row r="58" spans="1:4" ht="18" customHeight="1">
      <c r="A58" s="19">
        <v>21</v>
      </c>
      <c r="B58" s="10" t="s">
        <v>89</v>
      </c>
      <c r="C58" s="11">
        <v>202</v>
      </c>
      <c r="D58" s="12">
        <v>1901.07916578</v>
      </c>
    </row>
    <row r="59" spans="1:4" ht="18" customHeight="1">
      <c r="A59" s="19">
        <v>22</v>
      </c>
      <c r="B59" s="10" t="s">
        <v>100</v>
      </c>
      <c r="C59" s="11">
        <v>157</v>
      </c>
      <c r="D59" s="12">
        <v>1811.274279</v>
      </c>
    </row>
    <row r="60" spans="1:4" ht="18" customHeight="1">
      <c r="A60" s="19">
        <v>23</v>
      </c>
      <c r="B60" s="10" t="s">
        <v>105</v>
      </c>
      <c r="C60" s="11">
        <v>89</v>
      </c>
      <c r="D60" s="12">
        <v>1098.7356293</v>
      </c>
    </row>
    <row r="61" spans="1:4" ht="18" customHeight="1">
      <c r="A61" s="19">
        <v>24</v>
      </c>
      <c r="B61" s="10" t="s">
        <v>88</v>
      </c>
      <c r="C61" s="11">
        <v>360</v>
      </c>
      <c r="D61" s="12">
        <v>1016.6909246600001</v>
      </c>
    </row>
    <row r="62" spans="1:4" ht="18" customHeight="1">
      <c r="A62" s="19">
        <v>25</v>
      </c>
      <c r="B62" s="10" t="s">
        <v>92</v>
      </c>
      <c r="C62" s="11">
        <v>20</v>
      </c>
      <c r="D62" s="12">
        <v>975.65800000000002</v>
      </c>
    </row>
    <row r="63" spans="1:4" ht="18" customHeight="1">
      <c r="A63" s="19">
        <v>26</v>
      </c>
      <c r="B63" s="10" t="s">
        <v>101</v>
      </c>
      <c r="C63" s="11">
        <v>34</v>
      </c>
      <c r="D63" s="12">
        <v>974.24296448999996</v>
      </c>
    </row>
    <row r="64" spans="1:4" ht="18" customHeight="1">
      <c r="A64" s="19">
        <v>27</v>
      </c>
      <c r="B64" s="10" t="s">
        <v>209</v>
      </c>
      <c r="C64" s="11">
        <v>157</v>
      </c>
      <c r="D64" s="12">
        <v>970.77289800000005</v>
      </c>
    </row>
    <row r="65" spans="1:4" ht="18" customHeight="1">
      <c r="A65" s="19">
        <v>28</v>
      </c>
      <c r="B65" s="10" t="s">
        <v>95</v>
      </c>
      <c r="C65" s="11">
        <v>171</v>
      </c>
      <c r="D65" s="12">
        <v>970.58263046000002</v>
      </c>
    </row>
    <row r="66" spans="1:4" ht="18" customHeight="1">
      <c r="A66" s="19">
        <v>29</v>
      </c>
      <c r="B66" s="10" t="s">
        <v>117</v>
      </c>
      <c r="C66" s="11">
        <v>103</v>
      </c>
      <c r="D66" s="12">
        <v>680.062861</v>
      </c>
    </row>
    <row r="67" spans="1:4" ht="18" customHeight="1">
      <c r="A67" s="19">
        <v>30</v>
      </c>
      <c r="B67" s="10" t="s">
        <v>115</v>
      </c>
      <c r="C67" s="11">
        <v>111</v>
      </c>
      <c r="D67" s="12">
        <v>642.00258085999997</v>
      </c>
    </row>
    <row r="68" spans="1:4" ht="18" customHeight="1">
      <c r="A68" s="19">
        <v>31</v>
      </c>
      <c r="B68" s="10" t="s">
        <v>94</v>
      </c>
      <c r="C68" s="11">
        <v>92</v>
      </c>
      <c r="D68" s="12">
        <v>607.80901580999989</v>
      </c>
    </row>
    <row r="69" spans="1:4" ht="18" customHeight="1">
      <c r="A69" s="19">
        <v>32</v>
      </c>
      <c r="B69" s="10" t="s">
        <v>211</v>
      </c>
      <c r="C69" s="11">
        <v>13</v>
      </c>
      <c r="D69" s="12">
        <v>587.43466699999999</v>
      </c>
    </row>
    <row r="70" spans="1:4" ht="18" customHeight="1">
      <c r="A70" s="19">
        <v>33</v>
      </c>
      <c r="B70" s="10" t="s">
        <v>121</v>
      </c>
      <c r="C70" s="11">
        <v>27</v>
      </c>
      <c r="D70" s="12">
        <v>469.59490699999998</v>
      </c>
    </row>
    <row r="71" spans="1:4" ht="18" customHeight="1">
      <c r="A71" s="19">
        <v>34</v>
      </c>
      <c r="B71" s="10" t="s">
        <v>103</v>
      </c>
      <c r="C71" s="11">
        <v>140</v>
      </c>
      <c r="D71" s="12">
        <v>463.245655</v>
      </c>
    </row>
    <row r="72" spans="1:4" ht="18" customHeight="1">
      <c r="A72" s="19">
        <v>35</v>
      </c>
      <c r="B72" s="10" t="s">
        <v>210</v>
      </c>
      <c r="C72" s="11">
        <v>62</v>
      </c>
      <c r="D72" s="12">
        <v>429.93775299999999</v>
      </c>
    </row>
    <row r="73" spans="1:4" ht="18" customHeight="1">
      <c r="A73" s="19">
        <v>36</v>
      </c>
      <c r="B73" s="10" t="s">
        <v>72</v>
      </c>
      <c r="C73" s="11">
        <v>30</v>
      </c>
      <c r="D73" s="12">
        <v>422.98416400000002</v>
      </c>
    </row>
    <row r="74" spans="1:4" ht="18" customHeight="1">
      <c r="A74" s="19">
        <v>37</v>
      </c>
      <c r="B74" s="10" t="s">
        <v>87</v>
      </c>
      <c r="C74" s="11">
        <v>20</v>
      </c>
      <c r="D74" s="12">
        <v>318.116829</v>
      </c>
    </row>
    <row r="75" spans="1:4" ht="18" customHeight="1">
      <c r="A75" s="19">
        <v>38</v>
      </c>
      <c r="B75" s="10" t="s">
        <v>86</v>
      </c>
      <c r="C75" s="11">
        <v>36</v>
      </c>
      <c r="D75" s="12">
        <v>303.772603</v>
      </c>
    </row>
    <row r="76" spans="1:4" ht="18" customHeight="1">
      <c r="A76" s="19">
        <v>39</v>
      </c>
      <c r="B76" s="10" t="s">
        <v>112</v>
      </c>
      <c r="C76" s="11">
        <v>51</v>
      </c>
      <c r="D76" s="12">
        <v>209.746431</v>
      </c>
    </row>
    <row r="77" spans="1:4" ht="18" customHeight="1">
      <c r="A77" s="19">
        <v>40</v>
      </c>
      <c r="B77" s="10" t="s">
        <v>212</v>
      </c>
      <c r="C77" s="11">
        <v>54</v>
      </c>
      <c r="D77" s="12">
        <v>193.82860299999999</v>
      </c>
    </row>
    <row r="78" spans="1:4" ht="18" customHeight="1">
      <c r="A78" s="19">
        <v>41</v>
      </c>
      <c r="B78" s="10" t="s">
        <v>124</v>
      </c>
      <c r="C78" s="11">
        <v>18</v>
      </c>
      <c r="D78" s="12">
        <v>193.468389</v>
      </c>
    </row>
    <row r="79" spans="1:4" ht="18" customHeight="1">
      <c r="A79" s="19">
        <v>42</v>
      </c>
      <c r="B79" s="10" t="s">
        <v>80</v>
      </c>
      <c r="C79" s="11">
        <v>24</v>
      </c>
      <c r="D79" s="12">
        <v>180.09</v>
      </c>
    </row>
    <row r="80" spans="1:4" ht="18" customHeight="1">
      <c r="A80" s="19">
        <v>43</v>
      </c>
      <c r="B80" s="10" t="s">
        <v>213</v>
      </c>
      <c r="C80" s="11">
        <v>2</v>
      </c>
      <c r="D80" s="12">
        <v>172</v>
      </c>
    </row>
    <row r="81" spans="1:4" ht="18" customHeight="1">
      <c r="A81" s="19">
        <v>44</v>
      </c>
      <c r="B81" s="10" t="s">
        <v>113</v>
      </c>
      <c r="C81" s="11">
        <v>41</v>
      </c>
      <c r="D81" s="12">
        <v>147.997333</v>
      </c>
    </row>
    <row r="82" spans="1:4" ht="18" customHeight="1">
      <c r="A82" s="19">
        <v>45</v>
      </c>
      <c r="B82" s="10" t="s">
        <v>97</v>
      </c>
      <c r="C82" s="11">
        <v>41</v>
      </c>
      <c r="D82" s="12">
        <v>145.556567</v>
      </c>
    </row>
    <row r="83" spans="1:4" ht="18" customHeight="1">
      <c r="A83" s="19">
        <v>46</v>
      </c>
      <c r="B83" s="10" t="s">
        <v>120</v>
      </c>
      <c r="C83" s="11">
        <v>91</v>
      </c>
      <c r="D83" s="12">
        <v>143.694267</v>
      </c>
    </row>
    <row r="84" spans="1:4" ht="18" customHeight="1">
      <c r="A84" s="19">
        <v>47</v>
      </c>
      <c r="B84" s="10" t="s">
        <v>130</v>
      </c>
      <c r="C84" s="11">
        <v>14</v>
      </c>
      <c r="D84" s="12">
        <v>140.834979</v>
      </c>
    </row>
    <row r="85" spans="1:4" ht="18" customHeight="1">
      <c r="A85" s="19">
        <v>48</v>
      </c>
      <c r="B85" s="10" t="s">
        <v>215</v>
      </c>
      <c r="C85" s="11">
        <v>4</v>
      </c>
      <c r="D85" s="12">
        <v>118.4</v>
      </c>
    </row>
    <row r="86" spans="1:4" ht="18" customHeight="1">
      <c r="A86" s="19">
        <v>49</v>
      </c>
      <c r="B86" s="10" t="s">
        <v>214</v>
      </c>
      <c r="C86" s="11">
        <v>8</v>
      </c>
      <c r="D86" s="12">
        <v>106.313075</v>
      </c>
    </row>
    <row r="87" spans="1:4" ht="18" customHeight="1">
      <c r="A87" s="19">
        <v>50</v>
      </c>
      <c r="B87" s="10" t="s">
        <v>119</v>
      </c>
      <c r="C87" s="11">
        <v>41</v>
      </c>
      <c r="D87" s="12">
        <v>92.383690000000001</v>
      </c>
    </row>
    <row r="88" spans="1:4" ht="18" customHeight="1">
      <c r="A88" s="19">
        <v>51</v>
      </c>
      <c r="B88" s="10" t="s">
        <v>137</v>
      </c>
      <c r="C88" s="11">
        <v>22</v>
      </c>
      <c r="D88" s="12">
        <v>72.281854999999993</v>
      </c>
    </row>
    <row r="89" spans="1:4" ht="18" customHeight="1">
      <c r="A89" s="19">
        <v>52</v>
      </c>
      <c r="B89" s="10" t="s">
        <v>91</v>
      </c>
      <c r="C89" s="11">
        <v>36</v>
      </c>
      <c r="D89" s="12">
        <v>71.385588999999996</v>
      </c>
    </row>
    <row r="90" spans="1:4" ht="18" customHeight="1">
      <c r="A90" s="19">
        <v>53</v>
      </c>
      <c r="B90" s="10" t="s">
        <v>109</v>
      </c>
      <c r="C90" s="11">
        <v>10</v>
      </c>
      <c r="D90" s="12">
        <v>71.108528000000007</v>
      </c>
    </row>
    <row r="91" spans="1:4" ht="18" customHeight="1">
      <c r="A91" s="19">
        <v>54</v>
      </c>
      <c r="B91" s="10" t="s">
        <v>98</v>
      </c>
      <c r="C91" s="11">
        <v>29</v>
      </c>
      <c r="D91" s="12">
        <v>69.431989000000002</v>
      </c>
    </row>
    <row r="92" spans="1:4" ht="18" customHeight="1">
      <c r="A92" s="19">
        <v>55</v>
      </c>
      <c r="B92" s="10" t="s">
        <v>217</v>
      </c>
      <c r="C92" s="11">
        <v>4</v>
      </c>
      <c r="D92" s="12">
        <v>56.703420000000001</v>
      </c>
    </row>
    <row r="93" spans="1:4" ht="18" customHeight="1">
      <c r="A93" s="19">
        <v>56</v>
      </c>
      <c r="B93" s="10" t="s">
        <v>220</v>
      </c>
      <c r="C93" s="11">
        <v>14</v>
      </c>
      <c r="D93" s="12">
        <v>52.49</v>
      </c>
    </row>
    <row r="94" spans="1:4" ht="18" customHeight="1">
      <c r="A94" s="19">
        <v>57</v>
      </c>
      <c r="B94" s="10" t="s">
        <v>218</v>
      </c>
      <c r="C94" s="11">
        <v>5</v>
      </c>
      <c r="D94" s="12">
        <v>48.9</v>
      </c>
    </row>
    <row r="95" spans="1:4" ht="18" customHeight="1">
      <c r="A95" s="19">
        <v>58</v>
      </c>
      <c r="B95" s="10" t="s">
        <v>219</v>
      </c>
      <c r="C95" s="11">
        <v>1</v>
      </c>
      <c r="D95" s="12">
        <v>45</v>
      </c>
    </row>
    <row r="96" spans="1:4" ht="18" customHeight="1">
      <c r="A96" s="19">
        <v>59</v>
      </c>
      <c r="B96" s="10" t="s">
        <v>114</v>
      </c>
      <c r="C96" s="11">
        <v>37</v>
      </c>
      <c r="D96" s="12">
        <v>43.707379000000003</v>
      </c>
    </row>
    <row r="97" spans="1:4" ht="18" customHeight="1">
      <c r="A97" s="19">
        <v>60</v>
      </c>
      <c r="B97" s="10" t="s">
        <v>108</v>
      </c>
      <c r="C97" s="11">
        <v>28</v>
      </c>
      <c r="D97" s="12">
        <v>41.035952000000002</v>
      </c>
    </row>
    <row r="98" spans="1:4" ht="18" customHeight="1">
      <c r="A98" s="19">
        <v>61</v>
      </c>
      <c r="B98" s="10" t="s">
        <v>269</v>
      </c>
      <c r="C98" s="11">
        <v>1</v>
      </c>
      <c r="D98" s="12">
        <v>40.772531999999998</v>
      </c>
    </row>
    <row r="99" spans="1:4" ht="18" customHeight="1">
      <c r="A99" s="19">
        <v>62</v>
      </c>
      <c r="B99" s="10" t="s">
        <v>106</v>
      </c>
      <c r="C99" s="11">
        <v>3</v>
      </c>
      <c r="D99" s="12">
        <v>39.884999999999998</v>
      </c>
    </row>
    <row r="100" spans="1:4" ht="18" customHeight="1">
      <c r="A100" s="19">
        <v>63</v>
      </c>
      <c r="B100" s="10" t="s">
        <v>230</v>
      </c>
      <c r="C100" s="11">
        <v>3</v>
      </c>
      <c r="D100" s="12">
        <v>38.923756210000001</v>
      </c>
    </row>
    <row r="101" spans="1:4" ht="18" customHeight="1">
      <c r="A101" s="19">
        <v>64</v>
      </c>
      <c r="B101" s="10" t="s">
        <v>221</v>
      </c>
      <c r="C101" s="11">
        <v>9</v>
      </c>
      <c r="D101" s="12">
        <v>38.076000000000001</v>
      </c>
    </row>
    <row r="102" spans="1:4" ht="18" customHeight="1">
      <c r="A102" s="19">
        <v>65</v>
      </c>
      <c r="B102" s="10" t="s">
        <v>222</v>
      </c>
      <c r="C102" s="11">
        <v>1</v>
      </c>
      <c r="D102" s="12">
        <v>35</v>
      </c>
    </row>
    <row r="103" spans="1:4" ht="18" customHeight="1">
      <c r="A103" s="19">
        <v>66</v>
      </c>
      <c r="B103" s="10" t="s">
        <v>93</v>
      </c>
      <c r="C103" s="11">
        <v>65</v>
      </c>
      <c r="D103" s="12">
        <v>34.240195</v>
      </c>
    </row>
    <row r="104" spans="1:4" ht="18" customHeight="1">
      <c r="A104" s="19">
        <v>67</v>
      </c>
      <c r="B104" s="10" t="s">
        <v>139</v>
      </c>
      <c r="C104" s="11">
        <v>3</v>
      </c>
      <c r="D104" s="12">
        <v>32.252552000000001</v>
      </c>
    </row>
    <row r="105" spans="1:4" ht="18" customHeight="1">
      <c r="A105" s="19">
        <v>68</v>
      </c>
      <c r="B105" s="10" t="s">
        <v>223</v>
      </c>
      <c r="C105" s="11">
        <v>14</v>
      </c>
      <c r="D105" s="12">
        <v>31.320467000000001</v>
      </c>
    </row>
    <row r="106" spans="1:4" ht="18" customHeight="1">
      <c r="A106" s="19">
        <v>69</v>
      </c>
      <c r="B106" s="20" t="s">
        <v>96</v>
      </c>
      <c r="C106" s="11">
        <v>27</v>
      </c>
      <c r="D106" s="12">
        <v>30.159898999999999</v>
      </c>
    </row>
    <row r="107" spans="1:4" ht="18" customHeight="1">
      <c r="A107" s="19">
        <v>70</v>
      </c>
      <c r="B107" s="10" t="s">
        <v>126</v>
      </c>
      <c r="C107" s="11">
        <v>6</v>
      </c>
      <c r="D107" s="12">
        <v>27.283180999999999</v>
      </c>
    </row>
    <row r="108" spans="1:4" ht="18" customHeight="1">
      <c r="A108" s="19">
        <v>71</v>
      </c>
      <c r="B108" s="10" t="s">
        <v>110</v>
      </c>
      <c r="C108" s="11">
        <v>34</v>
      </c>
      <c r="D108" s="12">
        <v>24.35959094</v>
      </c>
    </row>
    <row r="109" spans="1:4" ht="18" customHeight="1">
      <c r="A109" s="19">
        <v>72</v>
      </c>
      <c r="B109" s="10" t="s">
        <v>224</v>
      </c>
      <c r="C109" s="11">
        <v>2</v>
      </c>
      <c r="D109" s="12">
        <v>22.5</v>
      </c>
    </row>
    <row r="110" spans="1:4" ht="18" customHeight="1">
      <c r="A110" s="19">
        <v>73</v>
      </c>
      <c r="B110" s="10" t="s">
        <v>142</v>
      </c>
      <c r="C110" s="11">
        <v>7</v>
      </c>
      <c r="D110" s="12">
        <v>21.088303</v>
      </c>
    </row>
    <row r="111" spans="1:4" ht="18" customHeight="1">
      <c r="A111" s="19">
        <v>74</v>
      </c>
      <c r="B111" s="10" t="s">
        <v>225</v>
      </c>
      <c r="C111" s="11">
        <v>3</v>
      </c>
      <c r="D111" s="12">
        <v>20.774493</v>
      </c>
    </row>
    <row r="112" spans="1:4" ht="18" customHeight="1">
      <c r="A112" s="19">
        <v>75</v>
      </c>
      <c r="B112" s="10" t="s">
        <v>111</v>
      </c>
      <c r="C112" s="11">
        <v>3</v>
      </c>
      <c r="D112" s="12">
        <v>20.315000000000001</v>
      </c>
    </row>
    <row r="113" spans="1:5" ht="18" customHeight="1">
      <c r="A113" s="19">
        <v>76</v>
      </c>
      <c r="B113" s="10" t="s">
        <v>227</v>
      </c>
      <c r="C113" s="11">
        <v>5</v>
      </c>
      <c r="D113" s="12">
        <v>18.623280000000001</v>
      </c>
    </row>
    <row r="114" spans="1:5" ht="18" customHeight="1">
      <c r="A114" s="19">
        <v>77</v>
      </c>
      <c r="B114" s="10" t="s">
        <v>226</v>
      </c>
      <c r="C114" s="11">
        <v>4</v>
      </c>
      <c r="D114" s="12">
        <v>16.598061999999999</v>
      </c>
    </row>
    <row r="115" spans="1:5" ht="18" customHeight="1">
      <c r="A115" s="19">
        <v>78</v>
      </c>
      <c r="B115" s="10" t="s">
        <v>228</v>
      </c>
      <c r="C115" s="11">
        <v>2</v>
      </c>
      <c r="D115" s="12">
        <v>10.278</v>
      </c>
    </row>
    <row r="116" spans="1:5" ht="18" customHeight="1">
      <c r="A116" s="19">
        <v>79</v>
      </c>
      <c r="B116" s="10" t="s">
        <v>102</v>
      </c>
      <c r="C116" s="11">
        <v>7</v>
      </c>
      <c r="D116" s="12">
        <v>9.2663989999999998</v>
      </c>
    </row>
    <row r="117" spans="1:5" ht="18" customHeight="1">
      <c r="A117" s="19">
        <v>80</v>
      </c>
      <c r="B117" s="10" t="s">
        <v>129</v>
      </c>
      <c r="C117" s="11">
        <v>2</v>
      </c>
      <c r="D117" s="12">
        <v>8.0431500000000007</v>
      </c>
    </row>
    <row r="118" spans="1:5" ht="18" customHeight="1">
      <c r="A118" s="19">
        <v>81</v>
      </c>
      <c r="B118" s="10" t="s">
        <v>216</v>
      </c>
      <c r="C118" s="11">
        <v>3</v>
      </c>
      <c r="D118" s="12">
        <v>7.75</v>
      </c>
    </row>
    <row r="119" spans="1:5" ht="18" customHeight="1">
      <c r="A119" s="19">
        <v>82</v>
      </c>
      <c r="B119" s="10" t="s">
        <v>229</v>
      </c>
      <c r="C119" s="11">
        <v>4</v>
      </c>
      <c r="D119" s="12">
        <v>7.0309999999999997</v>
      </c>
    </row>
    <row r="120" spans="1:5" ht="18" customHeight="1">
      <c r="A120" s="19">
        <v>83</v>
      </c>
      <c r="B120" s="10" t="s">
        <v>99</v>
      </c>
      <c r="C120" s="11">
        <v>40</v>
      </c>
      <c r="D120" s="12">
        <v>3.8912499999999999</v>
      </c>
    </row>
    <row r="121" spans="1:5" ht="18" customHeight="1">
      <c r="A121" s="19">
        <v>84</v>
      </c>
      <c r="B121" s="10" t="s">
        <v>135</v>
      </c>
      <c r="C121" s="11">
        <v>6</v>
      </c>
      <c r="D121" s="12">
        <v>3.8275060000000001</v>
      </c>
    </row>
    <row r="122" spans="1:5" ht="18" customHeight="1">
      <c r="A122" s="19">
        <v>85</v>
      </c>
      <c r="B122" s="10" t="s">
        <v>231</v>
      </c>
      <c r="C122" s="11">
        <v>1</v>
      </c>
      <c r="D122" s="12">
        <v>3.8</v>
      </c>
    </row>
    <row r="123" spans="1:5" ht="18" customHeight="1">
      <c r="A123" s="19">
        <v>86</v>
      </c>
      <c r="B123" s="10" t="s">
        <v>284</v>
      </c>
      <c r="C123" s="11">
        <v>1</v>
      </c>
      <c r="D123" s="12">
        <v>3.225806</v>
      </c>
    </row>
    <row r="124" spans="1:5" ht="18" customHeight="1">
      <c r="A124" s="19">
        <v>87</v>
      </c>
      <c r="B124" s="10" t="s">
        <v>232</v>
      </c>
      <c r="C124" s="11">
        <v>4</v>
      </c>
      <c r="D124" s="12">
        <v>3.2161849999999998</v>
      </c>
    </row>
    <row r="125" spans="1:5" ht="18" customHeight="1">
      <c r="A125" s="19">
        <v>88</v>
      </c>
      <c r="B125" s="10" t="s">
        <v>233</v>
      </c>
      <c r="C125" s="11">
        <v>2</v>
      </c>
      <c r="D125" s="12">
        <v>3.1</v>
      </c>
    </row>
    <row r="126" spans="1:5" ht="18" customHeight="1">
      <c r="A126" s="19">
        <v>89</v>
      </c>
      <c r="B126" s="10" t="s">
        <v>118</v>
      </c>
      <c r="C126" s="11">
        <v>21</v>
      </c>
      <c r="D126" s="12">
        <v>2.83101</v>
      </c>
      <c r="E126" s="4">
        <f>157000000000/6780000</f>
        <v>23156.342182890854</v>
      </c>
    </row>
    <row r="127" spans="1:5" ht="18" customHeight="1">
      <c r="A127" s="19">
        <v>90</v>
      </c>
      <c r="B127" s="10" t="s">
        <v>234</v>
      </c>
      <c r="C127" s="11">
        <v>3</v>
      </c>
      <c r="D127" s="12">
        <v>2.27</v>
      </c>
    </row>
    <row r="128" spans="1:5" ht="18" customHeight="1">
      <c r="A128" s="19">
        <v>91</v>
      </c>
      <c r="B128" s="10" t="s">
        <v>235</v>
      </c>
      <c r="C128" s="11">
        <v>2</v>
      </c>
      <c r="D128" s="12">
        <v>1.5845</v>
      </c>
    </row>
    <row r="129" spans="1:4" ht="18" customHeight="1">
      <c r="A129" s="19">
        <v>92</v>
      </c>
      <c r="B129" s="10" t="s">
        <v>144</v>
      </c>
      <c r="C129" s="11">
        <v>5</v>
      </c>
      <c r="D129" s="12">
        <v>1.556643</v>
      </c>
    </row>
    <row r="130" spans="1:4" ht="18" customHeight="1">
      <c r="A130" s="19">
        <v>93</v>
      </c>
      <c r="B130" s="10" t="s">
        <v>236</v>
      </c>
      <c r="C130" s="11">
        <v>3</v>
      </c>
      <c r="D130" s="12">
        <v>1.4043000000000001</v>
      </c>
    </row>
    <row r="131" spans="1:4" ht="18" customHeight="1">
      <c r="A131" s="19">
        <v>94</v>
      </c>
      <c r="B131" s="10" t="s">
        <v>107</v>
      </c>
      <c r="C131" s="11">
        <v>6</v>
      </c>
      <c r="D131" s="12">
        <v>1.2845420000000001</v>
      </c>
    </row>
    <row r="132" spans="1:4" ht="18" customHeight="1">
      <c r="A132" s="19">
        <v>95</v>
      </c>
      <c r="B132" s="10" t="s">
        <v>277</v>
      </c>
      <c r="C132" s="11">
        <v>1</v>
      </c>
      <c r="D132" s="12">
        <v>1.239743</v>
      </c>
    </row>
    <row r="133" spans="1:4" ht="18" customHeight="1">
      <c r="A133" s="19">
        <v>96</v>
      </c>
      <c r="B133" s="10" t="s">
        <v>237</v>
      </c>
      <c r="C133" s="11">
        <v>5</v>
      </c>
      <c r="D133" s="12">
        <v>1.2</v>
      </c>
    </row>
    <row r="134" spans="1:4" ht="18" customHeight="1">
      <c r="A134" s="19">
        <v>97</v>
      </c>
      <c r="B134" s="10" t="s">
        <v>238</v>
      </c>
      <c r="C134" s="11">
        <v>3</v>
      </c>
      <c r="D134" s="12">
        <v>1.1000000000000001</v>
      </c>
    </row>
    <row r="135" spans="1:4" ht="18" customHeight="1">
      <c r="A135" s="19">
        <v>98</v>
      </c>
      <c r="B135" s="10" t="s">
        <v>131</v>
      </c>
      <c r="C135" s="11">
        <v>3</v>
      </c>
      <c r="D135" s="12">
        <v>1.07</v>
      </c>
    </row>
    <row r="136" spans="1:4" ht="18" customHeight="1">
      <c r="A136" s="19">
        <v>99</v>
      </c>
      <c r="B136" s="10" t="s">
        <v>239</v>
      </c>
      <c r="C136" s="11">
        <v>2</v>
      </c>
      <c r="D136" s="12">
        <v>1.0149999999999999</v>
      </c>
    </row>
    <row r="137" spans="1:4" ht="18" customHeight="1">
      <c r="A137" s="19">
        <v>100</v>
      </c>
      <c r="B137" s="10" t="s">
        <v>122</v>
      </c>
      <c r="C137" s="11">
        <v>5</v>
      </c>
      <c r="D137" s="12">
        <v>1.003787</v>
      </c>
    </row>
    <row r="138" spans="1:4" ht="18" customHeight="1">
      <c r="A138" s="19">
        <v>101</v>
      </c>
      <c r="B138" s="10" t="s">
        <v>240</v>
      </c>
      <c r="C138" s="11">
        <v>4</v>
      </c>
      <c r="D138" s="12">
        <v>0.95206999999999997</v>
      </c>
    </row>
    <row r="139" spans="1:4" ht="18" customHeight="1">
      <c r="A139" s="19">
        <v>102</v>
      </c>
      <c r="B139" s="10" t="s">
        <v>132</v>
      </c>
      <c r="C139" s="11">
        <v>18</v>
      </c>
      <c r="D139" s="12">
        <v>0.93168799999999996</v>
      </c>
    </row>
    <row r="140" spans="1:4" ht="18" customHeight="1">
      <c r="A140" s="19">
        <v>103</v>
      </c>
      <c r="B140" s="10" t="s">
        <v>241</v>
      </c>
      <c r="C140" s="11">
        <v>8</v>
      </c>
      <c r="D140" s="12">
        <v>0.77900000000000003</v>
      </c>
    </row>
    <row r="141" spans="1:4" ht="18" customHeight="1">
      <c r="A141" s="19">
        <v>104</v>
      </c>
      <c r="B141" s="10" t="s">
        <v>273</v>
      </c>
      <c r="C141" s="11">
        <v>3</v>
      </c>
      <c r="D141" s="12">
        <v>0.71</v>
      </c>
    </row>
    <row r="142" spans="1:4" ht="18" customHeight="1">
      <c r="A142" s="19">
        <v>105</v>
      </c>
      <c r="B142" s="10" t="s">
        <v>127</v>
      </c>
      <c r="C142" s="11">
        <v>20</v>
      </c>
      <c r="D142" s="12">
        <v>0.68115199999999998</v>
      </c>
    </row>
    <row r="143" spans="1:4" ht="18" customHeight="1">
      <c r="A143" s="19">
        <v>106</v>
      </c>
      <c r="B143" s="10" t="s">
        <v>116</v>
      </c>
      <c r="C143" s="11">
        <v>6</v>
      </c>
      <c r="D143" s="12">
        <v>0.56370699999999996</v>
      </c>
    </row>
    <row r="144" spans="1:4" ht="18" customHeight="1">
      <c r="A144" s="19">
        <v>107</v>
      </c>
      <c r="B144" s="10" t="s">
        <v>133</v>
      </c>
      <c r="C144" s="11">
        <v>3</v>
      </c>
      <c r="D144" s="12">
        <v>0.52214300000000002</v>
      </c>
    </row>
    <row r="145" spans="1:4" ht="18" customHeight="1">
      <c r="A145" s="19">
        <v>108</v>
      </c>
      <c r="B145" s="10" t="s">
        <v>242</v>
      </c>
      <c r="C145" s="11">
        <v>1</v>
      </c>
      <c r="D145" s="12">
        <v>0.5</v>
      </c>
    </row>
    <row r="146" spans="1:4" ht="18" customHeight="1">
      <c r="A146" s="19">
        <v>109</v>
      </c>
      <c r="B146" s="10" t="s">
        <v>90</v>
      </c>
      <c r="C146" s="11">
        <v>5</v>
      </c>
      <c r="D146" s="12">
        <v>0.43293700000000002</v>
      </c>
    </row>
    <row r="147" spans="1:4" ht="18" customHeight="1">
      <c r="A147" s="19">
        <v>110</v>
      </c>
      <c r="B147" s="10" t="s">
        <v>136</v>
      </c>
      <c r="C147" s="11">
        <v>5</v>
      </c>
      <c r="D147" s="12">
        <v>0.34545500000000001</v>
      </c>
    </row>
    <row r="148" spans="1:4" ht="18" customHeight="1">
      <c r="A148" s="19">
        <v>111</v>
      </c>
      <c r="B148" s="10" t="s">
        <v>128</v>
      </c>
      <c r="C148" s="11">
        <v>2</v>
      </c>
      <c r="D148" s="12">
        <v>0.32</v>
      </c>
    </row>
    <row r="149" spans="1:4" ht="18" customHeight="1">
      <c r="A149" s="19">
        <v>112</v>
      </c>
      <c r="B149" s="10" t="s">
        <v>243</v>
      </c>
      <c r="C149" s="11">
        <v>3</v>
      </c>
      <c r="D149" s="12">
        <v>0.31282902000000001</v>
      </c>
    </row>
    <row r="150" spans="1:4" ht="18" customHeight="1">
      <c r="A150" s="19">
        <v>113</v>
      </c>
      <c r="B150" s="10" t="s">
        <v>248</v>
      </c>
      <c r="C150" s="11">
        <v>2</v>
      </c>
      <c r="D150" s="12">
        <v>0.30685699999999999</v>
      </c>
    </row>
    <row r="151" spans="1:4" ht="18" customHeight="1">
      <c r="A151" s="19">
        <v>114</v>
      </c>
      <c r="B151" s="10" t="s">
        <v>138</v>
      </c>
      <c r="C151" s="11">
        <v>4</v>
      </c>
      <c r="D151" s="12">
        <v>0.29499999999999998</v>
      </c>
    </row>
    <row r="152" spans="1:4" ht="18" customHeight="1">
      <c r="A152" s="19">
        <v>115</v>
      </c>
      <c r="B152" s="10" t="s">
        <v>244</v>
      </c>
      <c r="C152" s="11">
        <v>5</v>
      </c>
      <c r="D152" s="12">
        <v>0.27500000000000002</v>
      </c>
    </row>
    <row r="153" spans="1:4" ht="18" customHeight="1">
      <c r="A153" s="19">
        <v>116</v>
      </c>
      <c r="B153" s="10" t="s">
        <v>134</v>
      </c>
      <c r="C153" s="11">
        <v>3</v>
      </c>
      <c r="D153" s="12">
        <v>0.247</v>
      </c>
    </row>
    <row r="154" spans="1:4" ht="18" customHeight="1">
      <c r="A154" s="19">
        <v>117</v>
      </c>
      <c r="B154" s="10" t="s">
        <v>245</v>
      </c>
      <c r="C154" s="11">
        <v>1</v>
      </c>
      <c r="D154" s="12">
        <v>0.22500000000000001</v>
      </c>
    </row>
    <row r="155" spans="1:4" ht="18" customHeight="1">
      <c r="A155" s="19">
        <v>118</v>
      </c>
      <c r="B155" s="10" t="s">
        <v>246</v>
      </c>
      <c r="C155" s="11">
        <v>1</v>
      </c>
      <c r="D155" s="12">
        <v>0.21</v>
      </c>
    </row>
    <row r="156" spans="1:4" ht="18" customHeight="1">
      <c r="A156" s="19">
        <v>119</v>
      </c>
      <c r="B156" s="10" t="s">
        <v>258</v>
      </c>
      <c r="C156" s="11">
        <v>5</v>
      </c>
      <c r="D156" s="12">
        <v>0.202795</v>
      </c>
    </row>
    <row r="157" spans="1:4" ht="18" customHeight="1">
      <c r="A157" s="19">
        <v>120</v>
      </c>
      <c r="B157" s="10" t="s">
        <v>143</v>
      </c>
      <c r="C157" s="11">
        <v>5</v>
      </c>
      <c r="D157" s="12">
        <v>0.19290499999999999</v>
      </c>
    </row>
    <row r="158" spans="1:4" ht="18" customHeight="1">
      <c r="A158" s="19">
        <v>121</v>
      </c>
      <c r="B158" s="10" t="s">
        <v>253</v>
      </c>
      <c r="C158" s="11">
        <v>4</v>
      </c>
      <c r="D158" s="12">
        <v>0.17447299999999999</v>
      </c>
    </row>
    <row r="159" spans="1:4" ht="18" customHeight="1">
      <c r="A159" s="19">
        <v>122</v>
      </c>
      <c r="B159" s="10" t="s">
        <v>249</v>
      </c>
      <c r="C159" s="11">
        <v>5</v>
      </c>
      <c r="D159" s="12">
        <v>0.15781999999999999</v>
      </c>
    </row>
    <row r="160" spans="1:4" ht="18" customHeight="1">
      <c r="A160" s="19">
        <v>123</v>
      </c>
      <c r="B160" s="10" t="s">
        <v>286</v>
      </c>
      <c r="C160" s="11">
        <v>1</v>
      </c>
      <c r="D160" s="12">
        <v>0.14893600000000001</v>
      </c>
    </row>
    <row r="161" spans="1:4" ht="18" customHeight="1">
      <c r="A161" s="19">
        <v>124</v>
      </c>
      <c r="B161" s="10" t="s">
        <v>250</v>
      </c>
      <c r="C161" s="11">
        <v>2</v>
      </c>
      <c r="D161" s="12">
        <v>0.14291799999999999</v>
      </c>
    </row>
    <row r="162" spans="1:4" ht="18" customHeight="1">
      <c r="A162" s="19">
        <v>125</v>
      </c>
      <c r="B162" s="10" t="s">
        <v>125</v>
      </c>
      <c r="C162" s="11">
        <v>8</v>
      </c>
      <c r="D162" s="12">
        <v>0.13453014999999999</v>
      </c>
    </row>
    <row r="163" spans="1:4" ht="18" customHeight="1">
      <c r="A163" s="19">
        <v>126</v>
      </c>
      <c r="B163" s="10" t="s">
        <v>252</v>
      </c>
      <c r="C163" s="11">
        <v>2</v>
      </c>
      <c r="D163" s="12">
        <v>0.129</v>
      </c>
    </row>
    <row r="164" spans="1:4" ht="18" customHeight="1">
      <c r="A164" s="19">
        <v>127</v>
      </c>
      <c r="B164" s="10" t="s">
        <v>123</v>
      </c>
      <c r="C164" s="11">
        <v>6</v>
      </c>
      <c r="D164" s="12">
        <v>0.11526</v>
      </c>
    </row>
    <row r="165" spans="1:4" ht="18" customHeight="1">
      <c r="A165" s="19">
        <v>128</v>
      </c>
      <c r="B165" s="10" t="s">
        <v>251</v>
      </c>
      <c r="C165" s="11">
        <v>1</v>
      </c>
      <c r="D165" s="12">
        <v>0.1</v>
      </c>
    </row>
    <row r="166" spans="1:4" ht="18" customHeight="1">
      <c r="A166" s="19">
        <v>129</v>
      </c>
      <c r="B166" s="10" t="s">
        <v>289</v>
      </c>
      <c r="C166" s="11">
        <v>1</v>
      </c>
      <c r="D166" s="12">
        <v>0.1</v>
      </c>
    </row>
    <row r="167" spans="1:4" ht="18" customHeight="1">
      <c r="A167" s="19">
        <v>130</v>
      </c>
      <c r="B167" s="10" t="s">
        <v>255</v>
      </c>
      <c r="C167" s="11">
        <v>3</v>
      </c>
      <c r="D167" s="12">
        <v>8.9399999999999993E-2</v>
      </c>
    </row>
    <row r="168" spans="1:4" ht="18" customHeight="1">
      <c r="A168" s="19">
        <v>131</v>
      </c>
      <c r="B168" s="10" t="s">
        <v>140</v>
      </c>
      <c r="C168" s="11">
        <v>2</v>
      </c>
      <c r="D168" s="12">
        <v>8.8900000000000007E-2</v>
      </c>
    </row>
    <row r="169" spans="1:4" ht="18" customHeight="1">
      <c r="A169" s="19">
        <v>132</v>
      </c>
      <c r="B169" s="10" t="s">
        <v>247</v>
      </c>
      <c r="C169" s="11">
        <v>1</v>
      </c>
      <c r="D169" s="12">
        <v>8.6999999999999994E-2</v>
      </c>
    </row>
    <row r="170" spans="1:4" ht="18" customHeight="1">
      <c r="A170" s="19">
        <v>133</v>
      </c>
      <c r="B170" s="10" t="s">
        <v>254</v>
      </c>
      <c r="C170" s="11">
        <v>1</v>
      </c>
      <c r="D170" s="12">
        <v>7.0935999999999999E-2</v>
      </c>
    </row>
    <row r="171" spans="1:4" ht="18" customHeight="1">
      <c r="A171" s="19">
        <v>134</v>
      </c>
      <c r="B171" s="10" t="s">
        <v>256</v>
      </c>
      <c r="C171" s="11">
        <v>1</v>
      </c>
      <c r="D171" s="12">
        <v>3.3184999999999999E-2</v>
      </c>
    </row>
    <row r="172" spans="1:4" ht="18" customHeight="1">
      <c r="A172" s="19">
        <v>135</v>
      </c>
      <c r="B172" s="10" t="s">
        <v>276</v>
      </c>
      <c r="C172" s="11">
        <v>1</v>
      </c>
      <c r="D172" s="12">
        <v>2.4464E-2</v>
      </c>
    </row>
    <row r="173" spans="1:4" ht="18" customHeight="1">
      <c r="A173" s="19">
        <v>136</v>
      </c>
      <c r="B173" s="10" t="s">
        <v>257</v>
      </c>
      <c r="C173" s="11">
        <v>1</v>
      </c>
      <c r="D173" s="12">
        <v>0.02</v>
      </c>
    </row>
    <row r="174" spans="1:4" ht="18" customHeight="1">
      <c r="A174" s="19">
        <v>137</v>
      </c>
      <c r="B174" s="10" t="s">
        <v>104</v>
      </c>
      <c r="C174" s="11">
        <v>1</v>
      </c>
      <c r="D174" s="12">
        <v>0.01</v>
      </c>
    </row>
    <row r="175" spans="1:4" ht="18" customHeight="1">
      <c r="A175" s="19">
        <v>138</v>
      </c>
      <c r="B175" s="10" t="s">
        <v>141</v>
      </c>
      <c r="C175" s="11">
        <v>1</v>
      </c>
      <c r="D175" s="12">
        <v>0.01</v>
      </c>
    </row>
    <row r="176" spans="1:4" ht="18" customHeight="1">
      <c r="A176" s="19">
        <v>139</v>
      </c>
      <c r="B176" s="10" t="s">
        <v>274</v>
      </c>
      <c r="C176" s="11">
        <v>1</v>
      </c>
      <c r="D176" s="12">
        <v>0.01</v>
      </c>
    </row>
    <row r="177" spans="1:4" ht="18" customHeight="1">
      <c r="A177" s="19">
        <v>140</v>
      </c>
      <c r="B177" s="10" t="s">
        <v>299</v>
      </c>
      <c r="C177" s="11">
        <v>1</v>
      </c>
      <c r="D177" s="12">
        <v>0.01</v>
      </c>
    </row>
    <row r="178" spans="1:4" ht="18" customHeight="1">
      <c r="A178" s="19">
        <v>141</v>
      </c>
      <c r="B178" s="10" t="s">
        <v>287</v>
      </c>
      <c r="C178" s="11">
        <v>1</v>
      </c>
      <c r="D178" s="12">
        <v>5.2859999999999999E-3</v>
      </c>
    </row>
    <row r="179" spans="1:4" ht="18" customHeight="1">
      <c r="A179" s="19">
        <v>142</v>
      </c>
      <c r="B179" s="10" t="s">
        <v>275</v>
      </c>
      <c r="C179" s="11">
        <v>1</v>
      </c>
      <c r="D179" s="12">
        <v>5.0000000000000001E-3</v>
      </c>
    </row>
    <row r="180" spans="1:4" ht="18" customHeight="1">
      <c r="A180" s="19">
        <v>143</v>
      </c>
      <c r="B180" s="10" t="s">
        <v>281</v>
      </c>
      <c r="C180" s="11">
        <v>1</v>
      </c>
      <c r="D180" s="12">
        <v>5.0000000000000001E-3</v>
      </c>
    </row>
    <row r="181" spans="1:4" ht="18" customHeight="1">
      <c r="A181" s="170" t="s">
        <v>206</v>
      </c>
      <c r="B181" s="170"/>
      <c r="C181" s="13">
        <f>SUM(C38:C180)</f>
        <v>36881</v>
      </c>
      <c r="D181" s="14">
        <f>SUM(D38:D180)</f>
        <v>444069.4750917402</v>
      </c>
    </row>
    <row r="182" spans="1:4" ht="15" customHeight="1">
      <c r="A182" s="15"/>
      <c r="B182" s="15"/>
      <c r="C182" s="16"/>
      <c r="D182" s="17"/>
    </row>
    <row r="183" spans="1:4" ht="15.75" customHeight="1">
      <c r="A183" s="171" t="s">
        <v>280</v>
      </c>
      <c r="B183" s="171"/>
      <c r="C183" s="171"/>
      <c r="D183" s="171"/>
    </row>
    <row r="184" spans="1:4" ht="15.75" customHeight="1">
      <c r="A184" s="171" t="str">
        <f>A6</f>
        <v>(Lũy kế các dự án còn hiệu lực đến ngày 20/03/2023)</v>
      </c>
      <c r="B184" s="171"/>
      <c r="C184" s="171"/>
      <c r="D184" s="171"/>
    </row>
    <row r="185" spans="1:4" ht="19.5" customHeight="1"/>
    <row r="186" spans="1:4" ht="47.25">
      <c r="A186" s="6" t="s">
        <v>201</v>
      </c>
      <c r="B186" s="7" t="s">
        <v>259</v>
      </c>
      <c r="C186" s="8" t="s">
        <v>203</v>
      </c>
      <c r="D186" s="9" t="s">
        <v>208</v>
      </c>
    </row>
    <row r="187" spans="1:4" ht="19.5" customHeight="1">
      <c r="A187" s="19">
        <v>1</v>
      </c>
      <c r="B187" s="10" t="s">
        <v>147</v>
      </c>
      <c r="C187" s="11">
        <v>11598</v>
      </c>
      <c r="D187" s="12">
        <v>56407.165875249993</v>
      </c>
    </row>
    <row r="188" spans="1:4" ht="19.5" customHeight="1">
      <c r="A188" s="19">
        <v>2</v>
      </c>
      <c r="B188" s="10" t="s">
        <v>150</v>
      </c>
      <c r="C188" s="11">
        <v>4087</v>
      </c>
      <c r="D188" s="12">
        <v>39693.56367625</v>
      </c>
    </row>
    <row r="189" spans="1:4" ht="19.5" customHeight="1">
      <c r="A189" s="19">
        <v>3</v>
      </c>
      <c r="B189" s="10" t="s">
        <v>149</v>
      </c>
      <c r="C189" s="11">
        <v>7070</v>
      </c>
      <c r="D189" s="12">
        <v>38922.58628186</v>
      </c>
    </row>
    <row r="190" spans="1:4" ht="19.5" customHeight="1">
      <c r="A190" s="19">
        <v>4</v>
      </c>
      <c r="B190" s="10" t="s">
        <v>152</v>
      </c>
      <c r="C190" s="11">
        <v>1839</v>
      </c>
      <c r="D190" s="12">
        <v>35676.575894080001</v>
      </c>
    </row>
    <row r="191" spans="1:4" ht="19.5" customHeight="1">
      <c r="A191" s="19">
        <v>5</v>
      </c>
      <c r="B191" s="10" t="s">
        <v>151</v>
      </c>
      <c r="C191" s="11">
        <v>536</v>
      </c>
      <c r="D191" s="12">
        <v>33320.688775850002</v>
      </c>
    </row>
    <row r="192" spans="1:4" ht="19.5" customHeight="1">
      <c r="A192" s="19">
        <v>6</v>
      </c>
      <c r="B192" s="10" t="s">
        <v>153</v>
      </c>
      <c r="C192" s="11">
        <v>1002</v>
      </c>
      <c r="D192" s="12">
        <v>25672.024482279998</v>
      </c>
    </row>
    <row r="193" spans="1:4" ht="19.5" customHeight="1">
      <c r="A193" s="19">
        <v>7</v>
      </c>
      <c r="B193" s="10" t="s">
        <v>154</v>
      </c>
      <c r="C193" s="11">
        <v>1870</v>
      </c>
      <c r="D193" s="12">
        <v>23791.062556899993</v>
      </c>
    </row>
    <row r="194" spans="1:4" ht="19.5" customHeight="1">
      <c r="A194" s="19">
        <v>8</v>
      </c>
      <c r="B194" s="10" t="s">
        <v>158</v>
      </c>
      <c r="C194" s="11">
        <v>177</v>
      </c>
      <c r="D194" s="12">
        <v>14851.606726</v>
      </c>
    </row>
    <row r="195" spans="1:4" ht="19.5" customHeight="1">
      <c r="A195" s="19">
        <v>9</v>
      </c>
      <c r="B195" s="10" t="s">
        <v>157</v>
      </c>
      <c r="C195" s="11">
        <v>1308</v>
      </c>
      <c r="D195" s="12">
        <v>13099.71539988</v>
      </c>
    </row>
    <row r="196" spans="1:4" ht="19.5" customHeight="1">
      <c r="A196" s="19">
        <v>10</v>
      </c>
      <c r="B196" s="10" t="s">
        <v>190</v>
      </c>
      <c r="C196" s="11">
        <v>81</v>
      </c>
      <c r="D196" s="12">
        <v>12015.888462000001</v>
      </c>
    </row>
    <row r="197" spans="1:4" ht="19.5" customHeight="1">
      <c r="A197" s="19">
        <v>11</v>
      </c>
      <c r="B197" s="10" t="s">
        <v>169</v>
      </c>
      <c r="C197" s="11">
        <v>201</v>
      </c>
      <c r="D197" s="12">
        <v>10527.834043999999</v>
      </c>
    </row>
    <row r="198" spans="1:4" ht="19.5" customHeight="1">
      <c r="A198" s="19">
        <v>12</v>
      </c>
      <c r="B198" s="10" t="s">
        <v>176</v>
      </c>
      <c r="C198" s="11">
        <v>163</v>
      </c>
      <c r="D198" s="12">
        <v>10514.120857239999</v>
      </c>
    </row>
    <row r="199" spans="1:4" ht="19.5" customHeight="1">
      <c r="A199" s="19">
        <v>13</v>
      </c>
      <c r="B199" s="10" t="s">
        <v>159</v>
      </c>
      <c r="C199" s="11">
        <v>604</v>
      </c>
      <c r="D199" s="12">
        <v>10297.28608562</v>
      </c>
    </row>
    <row r="200" spans="1:4" ht="19.5" customHeight="1">
      <c r="A200" s="19">
        <v>14</v>
      </c>
      <c r="B200" s="10" t="s">
        <v>161</v>
      </c>
      <c r="C200" s="11">
        <v>517</v>
      </c>
      <c r="D200" s="12">
        <v>9216.0969586799984</v>
      </c>
    </row>
    <row r="201" spans="1:4" ht="19.5" customHeight="1">
      <c r="A201" s="19">
        <v>15</v>
      </c>
      <c r="B201" s="10" t="s">
        <v>148</v>
      </c>
      <c r="C201" s="11">
        <v>361</v>
      </c>
      <c r="D201" s="12">
        <v>9215.347868779998</v>
      </c>
    </row>
    <row r="202" spans="1:4" ht="19.5" customHeight="1">
      <c r="A202" s="19">
        <v>16</v>
      </c>
      <c r="B202" s="10" t="s">
        <v>168</v>
      </c>
      <c r="C202" s="11">
        <v>507</v>
      </c>
      <c r="D202" s="12">
        <v>6773.1622350500002</v>
      </c>
    </row>
    <row r="203" spans="1:4" ht="19.5" customHeight="1">
      <c r="A203" s="19">
        <v>17</v>
      </c>
      <c r="B203" s="10" t="s">
        <v>155</v>
      </c>
      <c r="C203" s="11">
        <v>536</v>
      </c>
      <c r="D203" s="12">
        <v>6760.6832748999996</v>
      </c>
    </row>
    <row r="204" spans="1:4" ht="19.5" customHeight="1">
      <c r="A204" s="19">
        <v>18</v>
      </c>
      <c r="B204" s="10" t="s">
        <v>166</v>
      </c>
      <c r="C204" s="11">
        <v>224</v>
      </c>
      <c r="D204" s="12">
        <v>6340.5878754700007</v>
      </c>
    </row>
    <row r="205" spans="1:4" ht="19.5" customHeight="1">
      <c r="A205" s="19">
        <v>19</v>
      </c>
      <c r="B205" s="10" t="s">
        <v>160</v>
      </c>
      <c r="C205" s="11">
        <v>960</v>
      </c>
      <c r="D205" s="12">
        <v>6150.6351263100005</v>
      </c>
    </row>
    <row r="206" spans="1:4" ht="19.5" customHeight="1">
      <c r="A206" s="19">
        <v>20</v>
      </c>
      <c r="B206" s="10" t="s">
        <v>156</v>
      </c>
      <c r="C206" s="11">
        <v>380</v>
      </c>
      <c r="D206" s="12">
        <v>5412.6651030000003</v>
      </c>
    </row>
    <row r="207" spans="1:4" ht="19.5" customHeight="1">
      <c r="A207" s="19">
        <v>21</v>
      </c>
      <c r="B207" s="10" t="s">
        <v>181</v>
      </c>
      <c r="C207" s="11">
        <v>63</v>
      </c>
      <c r="D207" s="12">
        <v>4810.1487079999997</v>
      </c>
    </row>
    <row r="208" spans="1:4" ht="19.5" customHeight="1">
      <c r="A208" s="19">
        <v>22</v>
      </c>
      <c r="B208" s="10" t="s">
        <v>146</v>
      </c>
      <c r="C208" s="11">
        <v>15</v>
      </c>
      <c r="D208" s="12">
        <v>4496.0433999999996</v>
      </c>
    </row>
    <row r="209" spans="1:4" ht="19.5" customHeight="1">
      <c r="A209" s="19">
        <v>23</v>
      </c>
      <c r="B209" s="10" t="s">
        <v>185</v>
      </c>
      <c r="C209" s="11">
        <v>119</v>
      </c>
      <c r="D209" s="12">
        <v>4395.0914709999997</v>
      </c>
    </row>
    <row r="210" spans="1:4" ht="19.5" customHeight="1">
      <c r="A210" s="19">
        <v>24</v>
      </c>
      <c r="B210" s="10" t="s">
        <v>180</v>
      </c>
      <c r="C210" s="11">
        <v>134</v>
      </c>
      <c r="D210" s="12">
        <v>4261.6039129999999</v>
      </c>
    </row>
    <row r="211" spans="1:4" ht="19.5" customHeight="1">
      <c r="A211" s="19">
        <v>25</v>
      </c>
      <c r="B211" s="10" t="s">
        <v>162</v>
      </c>
      <c r="C211" s="11">
        <v>421</v>
      </c>
      <c r="D211" s="12">
        <v>4034.1728140000005</v>
      </c>
    </row>
    <row r="212" spans="1:4" ht="19.5" customHeight="1">
      <c r="A212" s="19">
        <v>26</v>
      </c>
      <c r="B212" s="10" t="s">
        <v>173</v>
      </c>
      <c r="C212" s="11">
        <v>159</v>
      </c>
      <c r="D212" s="12">
        <v>3842.361598</v>
      </c>
    </row>
    <row r="213" spans="1:4" ht="19.5" customHeight="1">
      <c r="A213" s="19">
        <v>27</v>
      </c>
      <c r="B213" s="10" t="s">
        <v>163</v>
      </c>
      <c r="C213" s="11">
        <v>128</v>
      </c>
      <c r="D213" s="12">
        <v>3726.6572139999998</v>
      </c>
    </row>
    <row r="214" spans="1:4" ht="19.5" customHeight="1">
      <c r="A214" s="19">
        <v>28</v>
      </c>
      <c r="B214" s="10" t="s">
        <v>170</v>
      </c>
      <c r="C214" s="11">
        <v>40</v>
      </c>
      <c r="D214" s="12">
        <v>3194.6934590000001</v>
      </c>
    </row>
    <row r="215" spans="1:4" ht="19.5" customHeight="1">
      <c r="A215" s="19">
        <v>29</v>
      </c>
      <c r="B215" s="10" t="s">
        <v>167</v>
      </c>
      <c r="C215" s="11">
        <v>218</v>
      </c>
      <c r="D215" s="12">
        <v>3149.223657</v>
      </c>
    </row>
    <row r="216" spans="1:4" ht="19.5" customHeight="1">
      <c r="A216" s="19">
        <v>30</v>
      </c>
      <c r="B216" s="10" t="s">
        <v>172</v>
      </c>
      <c r="C216" s="11">
        <v>139</v>
      </c>
      <c r="D216" s="12">
        <v>2807.423252</v>
      </c>
    </row>
    <row r="217" spans="1:4" ht="19.5" customHeight="1">
      <c r="A217" s="19">
        <v>31</v>
      </c>
      <c r="B217" s="10" t="s">
        <v>260</v>
      </c>
      <c r="C217" s="11">
        <v>50</v>
      </c>
      <c r="D217" s="12">
        <v>2768.6918150000001</v>
      </c>
    </row>
    <row r="218" spans="1:4" ht="19.5" customHeight="1">
      <c r="A218" s="19">
        <v>32</v>
      </c>
      <c r="B218" s="10" t="s">
        <v>179</v>
      </c>
      <c r="C218" s="11">
        <v>132</v>
      </c>
      <c r="D218" s="12">
        <v>2737.52163101</v>
      </c>
    </row>
    <row r="219" spans="1:4" ht="19.5" customHeight="1">
      <c r="A219" s="19">
        <v>33</v>
      </c>
      <c r="B219" s="10" t="s">
        <v>264</v>
      </c>
      <c r="C219" s="11">
        <v>25</v>
      </c>
      <c r="D219" s="12">
        <v>2524.2124610000001</v>
      </c>
    </row>
    <row r="220" spans="1:4" ht="19.5" customHeight="1">
      <c r="A220" s="19">
        <v>34</v>
      </c>
      <c r="B220" s="10" t="s">
        <v>196</v>
      </c>
      <c r="C220" s="11">
        <v>85</v>
      </c>
      <c r="D220" s="12">
        <v>2266.4645900599999</v>
      </c>
    </row>
    <row r="221" spans="1:4" ht="19.5" customHeight="1">
      <c r="A221" s="19">
        <v>35</v>
      </c>
      <c r="B221" s="10" t="s">
        <v>164</v>
      </c>
      <c r="C221" s="11">
        <v>64</v>
      </c>
      <c r="D221" s="12">
        <v>2143.8029270000002</v>
      </c>
    </row>
    <row r="222" spans="1:4" ht="19.5" customHeight="1">
      <c r="A222" s="19">
        <v>36</v>
      </c>
      <c r="B222" s="10" t="s">
        <v>194</v>
      </c>
      <c r="C222" s="11">
        <v>51</v>
      </c>
      <c r="D222" s="12">
        <v>2034.8137300000001</v>
      </c>
    </row>
    <row r="223" spans="1:4" ht="19.5" customHeight="1">
      <c r="A223" s="19">
        <v>37</v>
      </c>
      <c r="B223" s="10" t="s">
        <v>165</v>
      </c>
      <c r="C223" s="11">
        <v>117</v>
      </c>
      <c r="D223" s="12">
        <v>1988.84528215</v>
      </c>
    </row>
    <row r="224" spans="1:4" ht="19.5" customHeight="1">
      <c r="A224" s="19">
        <v>38</v>
      </c>
      <c r="B224" s="10" t="s">
        <v>174</v>
      </c>
      <c r="C224" s="11">
        <v>57</v>
      </c>
      <c r="D224" s="12">
        <v>1739.1378159999999</v>
      </c>
    </row>
    <row r="225" spans="1:4" ht="19.5" customHeight="1">
      <c r="A225" s="19">
        <v>39</v>
      </c>
      <c r="B225" s="10" t="s">
        <v>175</v>
      </c>
      <c r="C225" s="11">
        <v>94</v>
      </c>
      <c r="D225" s="12">
        <v>1602.8447120000001</v>
      </c>
    </row>
    <row r="226" spans="1:4" ht="19.5" customHeight="1">
      <c r="A226" s="19">
        <v>40</v>
      </c>
      <c r="B226" s="10" t="s">
        <v>192</v>
      </c>
      <c r="C226" s="11">
        <v>65</v>
      </c>
      <c r="D226" s="12">
        <v>1585.07120055</v>
      </c>
    </row>
    <row r="227" spans="1:4" ht="19.5" customHeight="1">
      <c r="A227" s="19">
        <v>41</v>
      </c>
      <c r="B227" s="10" t="s">
        <v>178</v>
      </c>
      <c r="C227" s="11">
        <v>99</v>
      </c>
      <c r="D227" s="12">
        <v>1205.64246628</v>
      </c>
    </row>
    <row r="228" spans="1:4" ht="19.5" customHeight="1">
      <c r="A228" s="19">
        <v>42</v>
      </c>
      <c r="B228" s="10" t="s">
        <v>261</v>
      </c>
      <c r="C228" s="11">
        <v>24</v>
      </c>
      <c r="D228" s="12">
        <v>1116.2776690000001</v>
      </c>
    </row>
    <row r="229" spans="1:4" ht="19.5" customHeight="1">
      <c r="A229" s="19">
        <v>43</v>
      </c>
      <c r="B229" s="10" t="s">
        <v>171</v>
      </c>
      <c r="C229" s="11">
        <v>71</v>
      </c>
      <c r="D229" s="12">
        <v>1010.1626274000001</v>
      </c>
    </row>
    <row r="230" spans="1:4" ht="19.5" customHeight="1">
      <c r="A230" s="19">
        <v>44</v>
      </c>
      <c r="B230" s="10" t="s">
        <v>177</v>
      </c>
      <c r="C230" s="11">
        <v>51</v>
      </c>
      <c r="D230" s="12">
        <v>720.141302</v>
      </c>
    </row>
    <row r="231" spans="1:4" ht="19.5" customHeight="1">
      <c r="A231" s="19">
        <v>45</v>
      </c>
      <c r="B231" s="10" t="s">
        <v>184</v>
      </c>
      <c r="C231" s="11">
        <v>30</v>
      </c>
      <c r="D231" s="12">
        <v>692.827808</v>
      </c>
    </row>
    <row r="232" spans="1:4" ht="19.5" customHeight="1">
      <c r="A232" s="19">
        <v>46</v>
      </c>
      <c r="B232" s="10" t="s">
        <v>186</v>
      </c>
      <c r="C232" s="11">
        <v>30</v>
      </c>
      <c r="D232" s="12">
        <v>686.08554600000002</v>
      </c>
    </row>
    <row r="233" spans="1:4" ht="19.5" customHeight="1">
      <c r="A233" s="19">
        <v>47</v>
      </c>
      <c r="B233" s="10" t="s">
        <v>200</v>
      </c>
      <c r="C233" s="11">
        <v>32</v>
      </c>
      <c r="D233" s="12">
        <v>582.63048100000003</v>
      </c>
    </row>
    <row r="234" spans="1:4" ht="19.5" customHeight="1">
      <c r="A234" s="19">
        <v>48</v>
      </c>
      <c r="B234" s="10" t="s">
        <v>182</v>
      </c>
      <c r="C234" s="11">
        <v>101</v>
      </c>
      <c r="D234" s="12">
        <v>514.30219521000004</v>
      </c>
    </row>
    <row r="235" spans="1:4" ht="19.5" customHeight="1">
      <c r="A235" s="19">
        <v>49</v>
      </c>
      <c r="B235" s="10" t="s">
        <v>187</v>
      </c>
      <c r="C235" s="11">
        <v>35</v>
      </c>
      <c r="D235" s="12">
        <v>456.85191099999997</v>
      </c>
    </row>
    <row r="236" spans="1:4" ht="19.5" customHeight="1">
      <c r="A236" s="19">
        <v>50</v>
      </c>
      <c r="B236" s="10" t="s">
        <v>191</v>
      </c>
      <c r="C236" s="11">
        <v>16</v>
      </c>
      <c r="D236" s="12">
        <v>340.60854399999999</v>
      </c>
    </row>
    <row r="237" spans="1:4" ht="19.5" customHeight="1">
      <c r="A237" s="19">
        <v>51</v>
      </c>
      <c r="B237" s="10" t="s">
        <v>188</v>
      </c>
      <c r="C237" s="11">
        <v>31</v>
      </c>
      <c r="D237" s="12">
        <v>317.30711000000002</v>
      </c>
    </row>
    <row r="238" spans="1:4" ht="19.5" customHeight="1">
      <c r="A238" s="19">
        <v>52</v>
      </c>
      <c r="B238" s="10" t="s">
        <v>262</v>
      </c>
      <c r="C238" s="11">
        <v>20</v>
      </c>
      <c r="D238" s="12">
        <v>311.87284799999998</v>
      </c>
    </row>
    <row r="239" spans="1:4" ht="19.5" customHeight="1">
      <c r="A239" s="19">
        <v>53</v>
      </c>
      <c r="B239" s="10" t="s">
        <v>195</v>
      </c>
      <c r="C239" s="11">
        <v>9</v>
      </c>
      <c r="D239" s="12">
        <v>245.35986299999999</v>
      </c>
    </row>
    <row r="240" spans="1:4" ht="19.5" customHeight="1">
      <c r="A240" s="19">
        <v>54</v>
      </c>
      <c r="B240" s="10" t="s">
        <v>198</v>
      </c>
      <c r="C240" s="11">
        <v>42</v>
      </c>
      <c r="D240" s="12">
        <v>240.36246</v>
      </c>
    </row>
    <row r="241" spans="1:4" ht="19.5" customHeight="1">
      <c r="A241" s="19">
        <v>55</v>
      </c>
      <c r="B241" s="10" t="s">
        <v>183</v>
      </c>
      <c r="C241" s="11">
        <v>21</v>
      </c>
      <c r="D241" s="12">
        <v>231.58128487000002</v>
      </c>
    </row>
    <row r="242" spans="1:4" ht="19.5" customHeight="1">
      <c r="A242" s="19">
        <v>56</v>
      </c>
      <c r="B242" s="10" t="s">
        <v>193</v>
      </c>
      <c r="C242" s="11">
        <v>18</v>
      </c>
      <c r="D242" s="12">
        <v>209.82464200000001</v>
      </c>
    </row>
    <row r="243" spans="1:4" ht="19.5" customHeight="1">
      <c r="A243" s="19">
        <v>57</v>
      </c>
      <c r="B243" s="10" t="s">
        <v>199</v>
      </c>
      <c r="C243" s="11">
        <v>10</v>
      </c>
      <c r="D243" s="12">
        <v>153.52383800000001</v>
      </c>
    </row>
    <row r="244" spans="1:4" ht="19.5" customHeight="1">
      <c r="A244" s="19">
        <v>58</v>
      </c>
      <c r="B244" s="10" t="s">
        <v>263</v>
      </c>
      <c r="C244" s="11">
        <v>10</v>
      </c>
      <c r="D244" s="12">
        <v>135.72999999999999</v>
      </c>
    </row>
    <row r="245" spans="1:4" ht="19.5" customHeight="1">
      <c r="A245" s="19">
        <v>59</v>
      </c>
      <c r="B245" s="10" t="s">
        <v>189</v>
      </c>
      <c r="C245" s="11">
        <v>8</v>
      </c>
      <c r="D245" s="12">
        <v>92.086029999999994</v>
      </c>
    </row>
    <row r="246" spans="1:4" ht="19.5" customHeight="1">
      <c r="A246" s="19">
        <v>60</v>
      </c>
      <c r="B246" s="10" t="s">
        <v>197</v>
      </c>
      <c r="C246" s="11">
        <v>14</v>
      </c>
      <c r="D246" s="12">
        <v>21.625</v>
      </c>
    </row>
    <row r="247" spans="1:4" ht="19.5" customHeight="1">
      <c r="A247" s="19">
        <v>61</v>
      </c>
      <c r="B247" s="10" t="s">
        <v>265</v>
      </c>
      <c r="C247" s="11">
        <v>4</v>
      </c>
      <c r="D247" s="12">
        <v>7.9012618099999994</v>
      </c>
    </row>
    <row r="248" spans="1:4" ht="19.5" customHeight="1">
      <c r="A248" s="19">
        <v>62</v>
      </c>
      <c r="B248" s="10" t="s">
        <v>266</v>
      </c>
      <c r="C248" s="11">
        <v>6</v>
      </c>
      <c r="D248" s="12">
        <v>4.1469940000000003</v>
      </c>
    </row>
    <row r="249" spans="1:4" ht="19.5" customHeight="1">
      <c r="A249" s="19">
        <v>63</v>
      </c>
      <c r="B249" s="10" t="s">
        <v>267</v>
      </c>
      <c r="C249" s="11">
        <v>1</v>
      </c>
      <c r="D249" s="12">
        <v>3</v>
      </c>
    </row>
    <row r="250" spans="1:4" ht="19.5" customHeight="1">
      <c r="A250" s="19">
        <v>64</v>
      </c>
      <c r="B250" s="10" t="s">
        <v>268</v>
      </c>
      <c r="C250" s="11">
        <v>1</v>
      </c>
      <c r="D250" s="12">
        <v>1.5</v>
      </c>
    </row>
    <row r="251" spans="1:4" ht="19.5" customHeight="1">
      <c r="A251" s="170" t="s">
        <v>206</v>
      </c>
      <c r="B251" s="170"/>
      <c r="C251" s="13">
        <f>SUM(C187:C250)</f>
        <v>36881</v>
      </c>
      <c r="D251" s="14">
        <f>SUM(D187:D250)</f>
        <v>444069.47509174008</v>
      </c>
    </row>
    <row r="252" spans="1:4" ht="18" customHeight="1"/>
    <row r="253" spans="1:4" ht="15.75" customHeight="1">
      <c r="A253" s="166" t="s">
        <v>317</v>
      </c>
      <c r="B253" s="166"/>
      <c r="C253" s="166"/>
      <c r="D253" s="166"/>
    </row>
    <row r="254" spans="1:4">
      <c r="A254" s="159" t="str">
        <f>A6</f>
        <v>(Lũy kế các dự án còn hiệu lực đến ngày 20/03/2023)</v>
      </c>
      <c r="B254" s="159"/>
      <c r="C254" s="159"/>
      <c r="D254" s="159"/>
    </row>
    <row r="255" spans="1:4">
      <c r="A255" s="134"/>
      <c r="B255" s="133"/>
      <c r="C255" s="135"/>
      <c r="D255" s="135"/>
    </row>
    <row r="256" spans="1:4" ht="47.25">
      <c r="A256" s="136" t="s">
        <v>1</v>
      </c>
      <c r="B256" s="137" t="s">
        <v>321</v>
      </c>
      <c r="C256" s="138" t="s">
        <v>203</v>
      </c>
      <c r="D256" s="139" t="s">
        <v>208</v>
      </c>
    </row>
    <row r="257" spans="1:4" s="197" customFormat="1">
      <c r="A257" s="193" t="s">
        <v>305</v>
      </c>
      <c r="B257" s="194" t="s">
        <v>314</v>
      </c>
      <c r="C257" s="195">
        <f>SUM(C258:C263)</f>
        <v>18842</v>
      </c>
      <c r="D257" s="196">
        <f>SUM(D258:D263)</f>
        <v>178347.51490420997</v>
      </c>
    </row>
    <row r="258" spans="1:4">
      <c r="A258" s="180">
        <v>1</v>
      </c>
      <c r="B258" s="142" t="s">
        <v>147</v>
      </c>
      <c r="C258" s="141">
        <f>VLOOKUP(B258,$B$187:$D$250,2,FALSE)</f>
        <v>11598</v>
      </c>
      <c r="D258" s="149">
        <f t="shared" ref="D258" si="0">VLOOKUP(B258,$B$187:$D$250,3,FALSE)</f>
        <v>56407.165875249993</v>
      </c>
    </row>
    <row r="259" spans="1:4">
      <c r="A259" s="180">
        <v>2</v>
      </c>
      <c r="B259" s="142" t="s">
        <v>150</v>
      </c>
      <c r="C259" s="141">
        <f>VLOOKUP(B259,$B$187:$D$250,2,FALSE)</f>
        <v>4087</v>
      </c>
      <c r="D259" s="149">
        <f t="shared" ref="D259:D263" si="1">VLOOKUP(B259,$B$187:$D$250,3,FALSE)</f>
        <v>39693.56367625</v>
      </c>
    </row>
    <row r="260" spans="1:4">
      <c r="A260" s="180">
        <v>3</v>
      </c>
      <c r="B260" s="142" t="s">
        <v>151</v>
      </c>
      <c r="C260" s="141">
        <f>VLOOKUP(B260,$B$187:$D$250,2,FALSE)</f>
        <v>536</v>
      </c>
      <c r="D260" s="149">
        <f t="shared" si="1"/>
        <v>33320.688775850002</v>
      </c>
    </row>
    <row r="261" spans="1:4">
      <c r="A261" s="180">
        <v>4</v>
      </c>
      <c r="B261" s="142" t="s">
        <v>152</v>
      </c>
      <c r="C261" s="141">
        <f>VLOOKUP(B261,$B$187:$D$250,2,FALSE)</f>
        <v>1839</v>
      </c>
      <c r="D261" s="149">
        <f t="shared" si="1"/>
        <v>35676.575894080001</v>
      </c>
    </row>
    <row r="262" spans="1:4">
      <c r="A262" s="180">
        <v>5</v>
      </c>
      <c r="B262" s="142" t="s">
        <v>148</v>
      </c>
      <c r="C262" s="141">
        <f>VLOOKUP(B262,$B$187:$D$250,2,FALSE)</f>
        <v>361</v>
      </c>
      <c r="D262" s="149">
        <f t="shared" si="1"/>
        <v>9215.347868779998</v>
      </c>
    </row>
    <row r="263" spans="1:4">
      <c r="A263" s="181">
        <v>6</v>
      </c>
      <c r="B263" s="144" t="s">
        <v>162</v>
      </c>
      <c r="C263" s="178">
        <f>VLOOKUP(B263,$B$187:$D$250,2,FALSE)</f>
        <v>421</v>
      </c>
      <c r="D263" s="179">
        <f t="shared" si="1"/>
        <v>4034.1728140000005</v>
      </c>
    </row>
    <row r="264" spans="1:4">
      <c r="A264" s="182" t="s">
        <v>307</v>
      </c>
      <c r="B264" s="145" t="s">
        <v>306</v>
      </c>
      <c r="C264" s="146">
        <f>SUM(C265:C275)</f>
        <v>12384</v>
      </c>
      <c r="D264" s="151">
        <f>SUM(D265:D275)</f>
        <v>134380.74895805999</v>
      </c>
    </row>
    <row r="265" spans="1:4">
      <c r="A265" s="183">
        <v>1</v>
      </c>
      <c r="B265" s="140" t="s">
        <v>149</v>
      </c>
      <c r="C265" s="141">
        <f>VLOOKUP(B265,$B$187:$D$250,2,FALSE)</f>
        <v>7070</v>
      </c>
      <c r="D265" s="149">
        <f>VLOOKUP(B265,$B$187:$D$250,3,FALSE)</f>
        <v>38922.58628186</v>
      </c>
    </row>
    <row r="266" spans="1:4">
      <c r="A266" s="183">
        <v>2</v>
      </c>
      <c r="B266" s="140" t="s">
        <v>153</v>
      </c>
      <c r="C266" s="141">
        <f t="shared" ref="C266:C319" si="2">VLOOKUP(B266,$B$187:$D$250,2,FALSE)</f>
        <v>1002</v>
      </c>
      <c r="D266" s="149">
        <f t="shared" ref="D266:D275" si="3">VLOOKUP(B266,$B$187:$D$250,3,FALSE)</f>
        <v>25672.024482279998</v>
      </c>
    </row>
    <row r="267" spans="1:4">
      <c r="A267" s="183">
        <v>3</v>
      </c>
      <c r="B267" s="140" t="s">
        <v>154</v>
      </c>
      <c r="C267" s="141">
        <f t="shared" si="2"/>
        <v>1870</v>
      </c>
      <c r="D267" s="149">
        <f t="shared" si="3"/>
        <v>23791.062556899993</v>
      </c>
    </row>
    <row r="268" spans="1:4">
      <c r="A268" s="183">
        <v>4</v>
      </c>
      <c r="B268" s="140" t="s">
        <v>161</v>
      </c>
      <c r="C268" s="141">
        <f t="shared" si="2"/>
        <v>517</v>
      </c>
      <c r="D268" s="149">
        <f t="shared" si="3"/>
        <v>9216.0969586799984</v>
      </c>
    </row>
    <row r="269" spans="1:4">
      <c r="A269" s="183">
        <v>5</v>
      </c>
      <c r="B269" s="140" t="s">
        <v>176</v>
      </c>
      <c r="C269" s="141">
        <f t="shared" si="2"/>
        <v>163</v>
      </c>
      <c r="D269" s="149">
        <f t="shared" si="3"/>
        <v>10514.120857239999</v>
      </c>
    </row>
    <row r="270" spans="1:4">
      <c r="A270" s="183">
        <v>6</v>
      </c>
      <c r="B270" s="140" t="s">
        <v>168</v>
      </c>
      <c r="C270" s="141">
        <f t="shared" si="2"/>
        <v>507</v>
      </c>
      <c r="D270" s="149">
        <f t="shared" si="3"/>
        <v>6773.1622350500002</v>
      </c>
    </row>
    <row r="271" spans="1:4">
      <c r="A271" s="183">
        <v>7</v>
      </c>
      <c r="B271" s="140" t="s">
        <v>155</v>
      </c>
      <c r="C271" s="141">
        <f t="shared" si="2"/>
        <v>536</v>
      </c>
      <c r="D271" s="149">
        <f t="shared" si="3"/>
        <v>6760.6832748999996</v>
      </c>
    </row>
    <row r="272" spans="1:4">
      <c r="A272" s="183">
        <v>8</v>
      </c>
      <c r="B272" s="140" t="s">
        <v>163</v>
      </c>
      <c r="C272" s="141">
        <f t="shared" si="2"/>
        <v>128</v>
      </c>
      <c r="D272" s="149">
        <f t="shared" si="3"/>
        <v>3726.6572139999998</v>
      </c>
    </row>
    <row r="273" spans="1:4">
      <c r="A273" s="183">
        <v>9</v>
      </c>
      <c r="B273" s="140" t="s">
        <v>156</v>
      </c>
      <c r="C273" s="141">
        <f t="shared" si="2"/>
        <v>380</v>
      </c>
      <c r="D273" s="149">
        <f t="shared" si="3"/>
        <v>5412.6651030000003</v>
      </c>
    </row>
    <row r="274" spans="1:4">
      <c r="A274" s="183">
        <v>10</v>
      </c>
      <c r="B274" s="140" t="s">
        <v>175</v>
      </c>
      <c r="C274" s="141">
        <f t="shared" si="2"/>
        <v>94</v>
      </c>
      <c r="D274" s="149">
        <f t="shared" si="3"/>
        <v>1602.8447120000001</v>
      </c>
    </row>
    <row r="275" spans="1:4">
      <c r="A275" s="184">
        <v>11</v>
      </c>
      <c r="B275" s="143" t="s">
        <v>165</v>
      </c>
      <c r="C275" s="141">
        <f t="shared" si="2"/>
        <v>117</v>
      </c>
      <c r="D275" s="149">
        <f t="shared" si="3"/>
        <v>1988.84528215</v>
      </c>
    </row>
    <row r="276" spans="1:4">
      <c r="A276" s="182" t="s">
        <v>309</v>
      </c>
      <c r="B276" s="145" t="s">
        <v>310</v>
      </c>
      <c r="C276" s="146">
        <f>SUM(C277:C290)</f>
        <v>2306</v>
      </c>
      <c r="D276" s="151">
        <f>SUM(D277:D290)</f>
        <v>65359.183872070011</v>
      </c>
    </row>
    <row r="277" spans="1:4">
      <c r="A277" s="180">
        <v>1</v>
      </c>
      <c r="B277" s="142" t="s">
        <v>158</v>
      </c>
      <c r="C277" s="141">
        <f t="shared" ref="C277:C290" si="4">VLOOKUP(B277,$B$187:$D$250,2,FALSE)</f>
        <v>177</v>
      </c>
      <c r="D277" s="149">
        <f t="shared" ref="D277:D290" si="5">VLOOKUP(B277,$B$187:$D$250,3,FALSE)</f>
        <v>14851.606726</v>
      </c>
    </row>
    <row r="278" spans="1:4">
      <c r="A278" s="180">
        <v>2</v>
      </c>
      <c r="B278" s="142" t="s">
        <v>190</v>
      </c>
      <c r="C278" s="141">
        <f t="shared" si="4"/>
        <v>81</v>
      </c>
      <c r="D278" s="149">
        <f t="shared" si="5"/>
        <v>12015.888462000001</v>
      </c>
    </row>
    <row r="279" spans="1:4">
      <c r="A279" s="180">
        <v>3</v>
      </c>
      <c r="B279" s="142" t="s">
        <v>166</v>
      </c>
      <c r="C279" s="141">
        <f t="shared" si="4"/>
        <v>224</v>
      </c>
      <c r="D279" s="149">
        <f t="shared" si="5"/>
        <v>6340.5878754700007</v>
      </c>
    </row>
    <row r="280" spans="1:4">
      <c r="A280" s="180">
        <v>4</v>
      </c>
      <c r="B280" s="142" t="s">
        <v>160</v>
      </c>
      <c r="C280" s="141">
        <f t="shared" si="4"/>
        <v>960</v>
      </c>
      <c r="D280" s="149">
        <f t="shared" si="5"/>
        <v>6150.6351263100005</v>
      </c>
    </row>
    <row r="281" spans="1:4">
      <c r="A281" s="180">
        <v>5</v>
      </c>
      <c r="B281" s="142" t="s">
        <v>185</v>
      </c>
      <c r="C281" s="141">
        <f t="shared" si="4"/>
        <v>119</v>
      </c>
      <c r="D281" s="149">
        <f t="shared" si="5"/>
        <v>4395.0914709999997</v>
      </c>
    </row>
    <row r="282" spans="1:4">
      <c r="A282" s="180">
        <v>6</v>
      </c>
      <c r="B282" s="147" t="s">
        <v>173</v>
      </c>
      <c r="C282" s="141">
        <f t="shared" si="4"/>
        <v>159</v>
      </c>
      <c r="D282" s="149">
        <f t="shared" si="5"/>
        <v>3842.361598</v>
      </c>
    </row>
    <row r="283" spans="1:4">
      <c r="A283" s="180">
        <v>7</v>
      </c>
      <c r="B283" s="142" t="s">
        <v>180</v>
      </c>
      <c r="C283" s="141">
        <f t="shared" si="4"/>
        <v>134</v>
      </c>
      <c r="D283" s="149">
        <f t="shared" si="5"/>
        <v>4261.6039129999999</v>
      </c>
    </row>
    <row r="284" spans="1:4">
      <c r="A284" s="180">
        <v>8</v>
      </c>
      <c r="B284" s="147" t="s">
        <v>179</v>
      </c>
      <c r="C284" s="141">
        <f t="shared" si="4"/>
        <v>132</v>
      </c>
      <c r="D284" s="149">
        <f t="shared" si="5"/>
        <v>2737.52163101</v>
      </c>
    </row>
    <row r="285" spans="1:4">
      <c r="A285" s="180">
        <v>9</v>
      </c>
      <c r="B285" s="142" t="s">
        <v>194</v>
      </c>
      <c r="C285" s="141">
        <f t="shared" si="4"/>
        <v>51</v>
      </c>
      <c r="D285" s="149">
        <f t="shared" si="5"/>
        <v>2034.8137300000001</v>
      </c>
    </row>
    <row r="286" spans="1:4">
      <c r="A286" s="180">
        <v>10</v>
      </c>
      <c r="B286" s="142" t="s">
        <v>164</v>
      </c>
      <c r="C286" s="141">
        <f t="shared" si="4"/>
        <v>64</v>
      </c>
      <c r="D286" s="149">
        <f t="shared" si="5"/>
        <v>2143.8029270000002</v>
      </c>
    </row>
    <row r="287" spans="1:4">
      <c r="A287" s="180">
        <v>11</v>
      </c>
      <c r="B287" s="142" t="s">
        <v>174</v>
      </c>
      <c r="C287" s="141">
        <f t="shared" si="4"/>
        <v>57</v>
      </c>
      <c r="D287" s="149">
        <f t="shared" si="5"/>
        <v>1739.1378159999999</v>
      </c>
    </row>
    <row r="288" spans="1:4">
      <c r="A288" s="180">
        <v>12</v>
      </c>
      <c r="B288" s="142" t="s">
        <v>178</v>
      </c>
      <c r="C288" s="141">
        <f t="shared" si="4"/>
        <v>99</v>
      </c>
      <c r="D288" s="149">
        <f t="shared" si="5"/>
        <v>1205.64246628</v>
      </c>
    </row>
    <row r="289" spans="1:4">
      <c r="A289" s="180">
        <v>13</v>
      </c>
      <c r="B289" s="142" t="s">
        <v>261</v>
      </c>
      <c r="C289" s="141">
        <f t="shared" si="4"/>
        <v>24</v>
      </c>
      <c r="D289" s="149">
        <f t="shared" si="5"/>
        <v>1116.2776690000001</v>
      </c>
    </row>
    <row r="290" spans="1:4">
      <c r="A290" s="181">
        <v>14</v>
      </c>
      <c r="B290" s="144" t="s">
        <v>264</v>
      </c>
      <c r="C290" s="141">
        <f t="shared" si="4"/>
        <v>25</v>
      </c>
      <c r="D290" s="149">
        <f t="shared" si="5"/>
        <v>2524.2124610000001</v>
      </c>
    </row>
    <row r="291" spans="1:4">
      <c r="A291" s="182" t="s">
        <v>311</v>
      </c>
      <c r="B291" s="145" t="s">
        <v>316</v>
      </c>
      <c r="C291" s="146">
        <f>SUM(C292:C304)</f>
        <v>1894</v>
      </c>
      <c r="D291" s="151">
        <f>SUM(D292:D304)</f>
        <v>34998.828959760009</v>
      </c>
    </row>
    <row r="292" spans="1:4">
      <c r="A292" s="180">
        <v>1</v>
      </c>
      <c r="B292" s="142" t="s">
        <v>157</v>
      </c>
      <c r="C292" s="141">
        <f>VLOOKUP(B292,$B$187:$D$250,2,FALSE)</f>
        <v>1308</v>
      </c>
      <c r="D292" s="149">
        <f t="shared" ref="D292" si="6">VLOOKUP(B292,$B$187:$D$250,3,FALSE)</f>
        <v>13099.71539988</v>
      </c>
    </row>
    <row r="293" spans="1:4">
      <c r="A293" s="180">
        <v>2</v>
      </c>
      <c r="B293" s="142" t="s">
        <v>181</v>
      </c>
      <c r="C293" s="141">
        <f>VLOOKUP(B293,$B$187:$D$250,2,FALSE)</f>
        <v>63</v>
      </c>
      <c r="D293" s="149">
        <f t="shared" ref="D293:D304" si="7">VLOOKUP(B293,$B$187:$D$250,3,FALSE)</f>
        <v>4810.1487079999997</v>
      </c>
    </row>
    <row r="294" spans="1:4">
      <c r="A294" s="180">
        <v>3</v>
      </c>
      <c r="B294" s="142" t="s">
        <v>170</v>
      </c>
      <c r="C294" s="141">
        <f>VLOOKUP(B294,$B$187:$D$250,2,FALSE)</f>
        <v>40</v>
      </c>
      <c r="D294" s="149">
        <f t="shared" si="7"/>
        <v>3194.6934590000001</v>
      </c>
    </row>
    <row r="295" spans="1:4">
      <c r="A295" s="180">
        <v>4</v>
      </c>
      <c r="B295" s="142" t="s">
        <v>172</v>
      </c>
      <c r="C295" s="141">
        <f>VLOOKUP(B295,$B$187:$D$250,2,FALSE)</f>
        <v>139</v>
      </c>
      <c r="D295" s="149">
        <f t="shared" si="7"/>
        <v>2807.423252</v>
      </c>
    </row>
    <row r="296" spans="1:4">
      <c r="A296" s="180">
        <v>5</v>
      </c>
      <c r="B296" s="142" t="s">
        <v>192</v>
      </c>
      <c r="C296" s="141">
        <f>VLOOKUP(B296,$B$187:$D$250,2,FALSE)</f>
        <v>65</v>
      </c>
      <c r="D296" s="149">
        <f t="shared" si="7"/>
        <v>1585.07120055</v>
      </c>
    </row>
    <row r="297" spans="1:4">
      <c r="A297" s="180">
        <v>6</v>
      </c>
      <c r="B297" s="142" t="s">
        <v>196</v>
      </c>
      <c r="C297" s="141">
        <f>VLOOKUP(B297,$B$187:$D$250,2,FALSE)</f>
        <v>85</v>
      </c>
      <c r="D297" s="149">
        <f t="shared" si="7"/>
        <v>2266.4645900599999</v>
      </c>
    </row>
    <row r="298" spans="1:4">
      <c r="A298" s="180">
        <v>7</v>
      </c>
      <c r="B298" s="142" t="s">
        <v>171</v>
      </c>
      <c r="C298" s="141">
        <f>VLOOKUP(B298,$B$187:$D$250,2,FALSE)</f>
        <v>71</v>
      </c>
      <c r="D298" s="149">
        <f t="shared" si="7"/>
        <v>1010.1626274000001</v>
      </c>
    </row>
    <row r="299" spans="1:4">
      <c r="A299" s="180">
        <v>8</v>
      </c>
      <c r="B299" s="142" t="s">
        <v>186</v>
      </c>
      <c r="C299" s="141">
        <f>VLOOKUP(B299,$B$187:$D$250,2,FALSE)</f>
        <v>30</v>
      </c>
      <c r="D299" s="149">
        <f t="shared" si="7"/>
        <v>686.08554600000002</v>
      </c>
    </row>
    <row r="300" spans="1:4">
      <c r="A300" s="180">
        <v>9</v>
      </c>
      <c r="B300" s="147" t="s">
        <v>146</v>
      </c>
      <c r="C300" s="141">
        <f>VLOOKUP(B300,$B$187:$D$250,2,FALSE)</f>
        <v>15</v>
      </c>
      <c r="D300" s="149">
        <f t="shared" si="7"/>
        <v>4496.0433999999996</v>
      </c>
    </row>
    <row r="301" spans="1:4">
      <c r="A301" s="180">
        <v>10</v>
      </c>
      <c r="B301" s="142" t="s">
        <v>191</v>
      </c>
      <c r="C301" s="141">
        <f>VLOOKUP(B301,$B$187:$D$250,2,FALSE)</f>
        <v>16</v>
      </c>
      <c r="D301" s="149">
        <f t="shared" si="7"/>
        <v>340.60854399999999</v>
      </c>
    </row>
    <row r="302" spans="1:4">
      <c r="A302" s="180">
        <v>11</v>
      </c>
      <c r="B302" s="147" t="s">
        <v>188</v>
      </c>
      <c r="C302" s="141">
        <f>VLOOKUP(B302,$B$187:$D$250,2,FALSE)</f>
        <v>31</v>
      </c>
      <c r="D302" s="149">
        <f t="shared" si="7"/>
        <v>317.30711000000002</v>
      </c>
    </row>
    <row r="303" spans="1:4">
      <c r="A303" s="180">
        <v>12</v>
      </c>
      <c r="B303" s="142" t="s">
        <v>183</v>
      </c>
      <c r="C303" s="141">
        <f>VLOOKUP(B303,$B$187:$D$250,2,FALSE)</f>
        <v>21</v>
      </c>
      <c r="D303" s="149">
        <f t="shared" si="7"/>
        <v>231.58128487000002</v>
      </c>
    </row>
    <row r="304" spans="1:4">
      <c r="A304" s="180">
        <v>13</v>
      </c>
      <c r="B304" s="142" t="s">
        <v>199</v>
      </c>
      <c r="C304" s="141">
        <f>VLOOKUP(B304,$B$187:$D$250,2,FALSE)</f>
        <v>10</v>
      </c>
      <c r="D304" s="149">
        <f t="shared" si="7"/>
        <v>153.52383800000001</v>
      </c>
    </row>
    <row r="305" spans="1:4">
      <c r="A305" s="182" t="s">
        <v>313</v>
      </c>
      <c r="B305" s="145" t="s">
        <v>308</v>
      </c>
      <c r="C305" s="146">
        <f>SUM(C306:C319)</f>
        <v>1237</v>
      </c>
      <c r="D305" s="151">
        <f>SUM(D306:D319)</f>
        <v>26358.057838429999</v>
      </c>
    </row>
    <row r="306" spans="1:4">
      <c r="A306" s="180">
        <v>1</v>
      </c>
      <c r="B306" s="142" t="s">
        <v>169</v>
      </c>
      <c r="C306" s="141">
        <f t="shared" si="2"/>
        <v>201</v>
      </c>
      <c r="D306" s="149">
        <f t="shared" ref="D306" si="8">VLOOKUP(B306,$B$187:$D$250,3,FALSE)</f>
        <v>10527.834043999999</v>
      </c>
    </row>
    <row r="307" spans="1:4">
      <c r="A307" s="180">
        <v>2</v>
      </c>
      <c r="B307" s="142" t="s">
        <v>159</v>
      </c>
      <c r="C307" s="141">
        <f t="shared" si="2"/>
        <v>604</v>
      </c>
      <c r="D307" s="149">
        <f t="shared" ref="D307:D319" si="9">VLOOKUP(B307,$B$187:$D$250,3,FALSE)</f>
        <v>10297.28608562</v>
      </c>
    </row>
    <row r="308" spans="1:4">
      <c r="A308" s="180">
        <v>3</v>
      </c>
      <c r="B308" s="142" t="s">
        <v>167</v>
      </c>
      <c r="C308" s="141">
        <f t="shared" si="2"/>
        <v>218</v>
      </c>
      <c r="D308" s="149">
        <f t="shared" si="9"/>
        <v>3149.223657</v>
      </c>
    </row>
    <row r="309" spans="1:4">
      <c r="A309" s="180">
        <v>4</v>
      </c>
      <c r="B309" s="142" t="s">
        <v>177</v>
      </c>
      <c r="C309" s="141">
        <f t="shared" si="2"/>
        <v>51</v>
      </c>
      <c r="D309" s="149">
        <f t="shared" si="9"/>
        <v>720.141302</v>
      </c>
    </row>
    <row r="310" spans="1:4">
      <c r="A310" s="180">
        <v>5</v>
      </c>
      <c r="B310" s="144" t="s">
        <v>200</v>
      </c>
      <c r="C310" s="141">
        <f t="shared" si="2"/>
        <v>32</v>
      </c>
      <c r="D310" s="149">
        <f t="shared" si="9"/>
        <v>582.63048100000003</v>
      </c>
    </row>
    <row r="311" spans="1:4">
      <c r="A311" s="180">
        <v>6</v>
      </c>
      <c r="B311" s="144" t="s">
        <v>187</v>
      </c>
      <c r="C311" s="141">
        <f t="shared" si="2"/>
        <v>35</v>
      </c>
      <c r="D311" s="149">
        <f t="shared" si="9"/>
        <v>456.85191099999997</v>
      </c>
    </row>
    <row r="312" spans="1:4">
      <c r="A312" s="180">
        <v>7</v>
      </c>
      <c r="B312" s="144" t="s">
        <v>198</v>
      </c>
      <c r="C312" s="141">
        <f t="shared" si="2"/>
        <v>42</v>
      </c>
      <c r="D312" s="149">
        <f t="shared" si="9"/>
        <v>240.36246</v>
      </c>
    </row>
    <row r="313" spans="1:4">
      <c r="A313" s="180">
        <v>8</v>
      </c>
      <c r="B313" s="144" t="s">
        <v>193</v>
      </c>
      <c r="C313" s="141">
        <f t="shared" si="2"/>
        <v>18</v>
      </c>
      <c r="D313" s="149">
        <f t="shared" si="9"/>
        <v>209.82464200000001</v>
      </c>
    </row>
    <row r="314" spans="1:4">
      <c r="A314" s="180">
        <v>9</v>
      </c>
      <c r="B314" s="144" t="s">
        <v>263</v>
      </c>
      <c r="C314" s="141">
        <f t="shared" si="2"/>
        <v>10</v>
      </c>
      <c r="D314" s="149">
        <f t="shared" si="9"/>
        <v>135.72999999999999</v>
      </c>
    </row>
    <row r="315" spans="1:4">
      <c r="A315" s="180">
        <v>10</v>
      </c>
      <c r="B315" s="144" t="s">
        <v>197</v>
      </c>
      <c r="C315" s="141">
        <f t="shared" si="2"/>
        <v>14</v>
      </c>
      <c r="D315" s="149">
        <f t="shared" si="9"/>
        <v>21.625</v>
      </c>
    </row>
    <row r="316" spans="1:4">
      <c r="A316" s="180">
        <v>11</v>
      </c>
      <c r="B316" s="144" t="s">
        <v>265</v>
      </c>
      <c r="C316" s="141">
        <f t="shared" si="2"/>
        <v>4</v>
      </c>
      <c r="D316" s="149">
        <f t="shared" si="9"/>
        <v>7.9012618099999994</v>
      </c>
    </row>
    <row r="317" spans="1:4">
      <c r="A317" s="180">
        <v>12</v>
      </c>
      <c r="B317" s="144" t="s">
        <v>266</v>
      </c>
      <c r="C317" s="141">
        <f t="shared" si="2"/>
        <v>6</v>
      </c>
      <c r="D317" s="149">
        <f t="shared" si="9"/>
        <v>4.1469940000000003</v>
      </c>
    </row>
    <row r="318" spans="1:4">
      <c r="A318" s="180">
        <v>13</v>
      </c>
      <c r="B318" s="144" t="s">
        <v>267</v>
      </c>
      <c r="C318" s="141">
        <f t="shared" si="2"/>
        <v>1</v>
      </c>
      <c r="D318" s="149">
        <f t="shared" si="9"/>
        <v>3</v>
      </c>
    </row>
    <row r="319" spans="1:4">
      <c r="A319" s="181">
        <v>14</v>
      </c>
      <c r="B319" s="144" t="s">
        <v>268</v>
      </c>
      <c r="C319" s="141">
        <f t="shared" si="2"/>
        <v>1</v>
      </c>
      <c r="D319" s="149">
        <f t="shared" si="9"/>
        <v>1.5</v>
      </c>
    </row>
    <row r="320" spans="1:4">
      <c r="A320" s="182" t="s">
        <v>315</v>
      </c>
      <c r="B320" s="145" t="s">
        <v>312</v>
      </c>
      <c r="C320" s="146">
        <f>SUM(C321:C325)</f>
        <v>168</v>
      </c>
      <c r="D320" s="151">
        <f>SUM(D321:D325)</f>
        <v>1856.4487442099999</v>
      </c>
    </row>
    <row r="321" spans="1:4">
      <c r="A321" s="180">
        <v>1</v>
      </c>
      <c r="B321" s="142" t="s">
        <v>182</v>
      </c>
      <c r="C321" s="141">
        <f>VLOOKUP(B321,$B$187:$D$250,2,FALSE)</f>
        <v>101</v>
      </c>
      <c r="D321" s="149">
        <f>VLOOKUP(B321,$B$187:$D$250,3,FALSE)</f>
        <v>514.30219521000004</v>
      </c>
    </row>
    <row r="322" spans="1:4">
      <c r="A322" s="180">
        <v>2</v>
      </c>
      <c r="B322" s="142" t="s">
        <v>184</v>
      </c>
      <c r="C322" s="141">
        <f t="shared" ref="C322:C326" si="10">VLOOKUP(B322,$B$187:$D$250,2,FALSE)</f>
        <v>30</v>
      </c>
      <c r="D322" s="149">
        <f t="shared" ref="D322:D325" si="11">VLOOKUP(B322,$B$187:$D$250,3,FALSE)</f>
        <v>692.827808</v>
      </c>
    </row>
    <row r="323" spans="1:4">
      <c r="A323" s="180">
        <v>3</v>
      </c>
      <c r="B323" s="142" t="s">
        <v>262</v>
      </c>
      <c r="C323" s="141">
        <f t="shared" si="10"/>
        <v>20</v>
      </c>
      <c r="D323" s="149">
        <f t="shared" si="11"/>
        <v>311.87284799999998</v>
      </c>
    </row>
    <row r="324" spans="1:4">
      <c r="A324" s="180">
        <v>4</v>
      </c>
      <c r="B324" s="142" t="s">
        <v>195</v>
      </c>
      <c r="C324" s="141">
        <f t="shared" si="10"/>
        <v>9</v>
      </c>
      <c r="D324" s="149">
        <f t="shared" si="11"/>
        <v>245.35986299999999</v>
      </c>
    </row>
    <row r="325" spans="1:4">
      <c r="A325" s="181">
        <v>5</v>
      </c>
      <c r="B325" s="144" t="s">
        <v>189</v>
      </c>
      <c r="C325" s="141">
        <f t="shared" si="10"/>
        <v>8</v>
      </c>
      <c r="D325" s="149">
        <f t="shared" si="11"/>
        <v>92.086029999999994</v>
      </c>
    </row>
    <row r="326" spans="1:4">
      <c r="A326" s="182" t="s">
        <v>318</v>
      </c>
      <c r="B326" s="145" t="s">
        <v>260</v>
      </c>
      <c r="C326" s="145">
        <f t="shared" si="10"/>
        <v>50</v>
      </c>
      <c r="D326" s="151">
        <f t="shared" ref="D326" si="12">VLOOKUP(B326,$B$187:$D$250,3,FALSE)</f>
        <v>2768.6918150000001</v>
      </c>
    </row>
    <row r="327" spans="1:4">
      <c r="A327" s="167" t="s">
        <v>62</v>
      </c>
      <c r="B327" s="168"/>
      <c r="C327" s="148">
        <f>C291+C257+C320+C276+C305+C264+C326</f>
        <v>36881</v>
      </c>
      <c r="D327" s="150">
        <f>D291+D257+D320+D276+D305+D264+D326</f>
        <v>444069.47509173997</v>
      </c>
    </row>
  </sheetData>
  <sortState xmlns:xlrd2="http://schemas.microsoft.com/office/spreadsheetml/2017/richdata2" ref="B38:D180">
    <sortCondition descending="1" ref="D38:D180"/>
  </sortState>
  <mergeCells count="14">
    <mergeCell ref="A253:D253"/>
    <mergeCell ref="A254:D254"/>
    <mergeCell ref="A327:B327"/>
    <mergeCell ref="A1:D1"/>
    <mergeCell ref="A181:B181"/>
    <mergeCell ref="A183:D183"/>
    <mergeCell ref="A184:D184"/>
    <mergeCell ref="A251:B251"/>
    <mergeCell ref="A3:B3"/>
    <mergeCell ref="A5:D5"/>
    <mergeCell ref="A6:D6"/>
    <mergeCell ref="A28:B28"/>
    <mergeCell ref="A34:D34"/>
    <mergeCell ref="A35:D35"/>
  </mergeCells>
  <conditionalFormatting sqref="B328:B1048576 B181:B252 B1:B8 B28:B37">
    <cfRule type="duplicateValues" dxfId="12" priority="14"/>
  </conditionalFormatting>
  <conditionalFormatting sqref="B9:B27">
    <cfRule type="duplicateValues" dxfId="11" priority="12"/>
  </conditionalFormatting>
  <conditionalFormatting sqref="B327">
    <cfRule type="duplicateValues" dxfId="10" priority="6" stopIfTrue="1"/>
    <cfRule type="duplicateValues" dxfId="9" priority="7" stopIfTrue="1"/>
  </conditionalFormatting>
  <conditionalFormatting sqref="C256:D256">
    <cfRule type="duplicateValues" dxfId="8" priority="4" stopIfTrue="1"/>
    <cfRule type="duplicateValues" dxfId="7" priority="5" stopIfTrue="1"/>
  </conditionalFormatting>
  <conditionalFormatting sqref="B326:D326">
    <cfRule type="duplicateValues" dxfId="6" priority="1" stopIfTrue="1"/>
    <cfRule type="duplicateValues" dxfId="5" priority="2" stopIfTrue="1"/>
  </conditionalFormatting>
  <conditionalFormatting sqref="B326:D326">
    <cfRule type="duplicateValues" dxfId="4" priority="3" stopIfTrue="1"/>
  </conditionalFormatting>
  <conditionalFormatting sqref="B38:B180">
    <cfRule type="duplicateValues" dxfId="3" priority="767"/>
  </conditionalFormatting>
  <conditionalFormatting sqref="B276:B325 B255:B264">
    <cfRule type="duplicateValues" dxfId="2" priority="819" stopIfTrue="1"/>
    <cfRule type="duplicateValues" dxfId="1" priority="820" stopIfTrue="1"/>
  </conditionalFormatting>
  <conditionalFormatting sqref="B258:B264 B276:B325">
    <cfRule type="duplicateValues" dxfId="0" priority="825" stopIfTrue="1"/>
  </conditionalFormatting>
  <pageMargins left="0.7" right="0.45" top="0.5" bottom="0.5" header="0.3" footer="0.3"/>
  <pageSetup paperSize="9" fitToHeight="0" orientation="portrait" r:id="rId1"/>
  <rowBreaks count="3" manualBreakCount="3">
    <brk id="33" max="3" man="1"/>
    <brk id="182" max="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thang 3</vt:lpstr>
      <vt:lpstr>Thang 3 2023</vt:lpstr>
      <vt:lpstr>Luy ke T3 2023</vt:lpstr>
      <vt:lpstr>'Luy ke T3 2023'!Print_Area</vt:lpstr>
      <vt:lpstr>'thang 3'!Print_Area</vt:lpstr>
      <vt:lpstr>'Thang 3 2023'!Print_Area</vt:lpstr>
      <vt:lpstr>'Luy ke T3 2023'!Print_Titles</vt:lpstr>
      <vt:lpstr>'Thang 3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2023-03-24T09:17:21Z</cp:lastPrinted>
  <dcterms:created xsi:type="dcterms:W3CDTF">2020-03-20T08:58:11Z</dcterms:created>
  <dcterms:modified xsi:type="dcterms:W3CDTF">2023-03-24T11:00:19Z</dcterms:modified>
</cp:coreProperties>
</file>