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140" yWindow="0" windowWidth="10200" windowHeight="8145" activeTab="2"/>
  </bookViews>
  <sheets>
    <sheet name="March" sheetId="1" r:id="rId1"/>
    <sheet name="March 2020" sheetId="2" r:id="rId2"/>
    <sheet name="Accumulated as of March 2020" sheetId="3" r:id="rId3"/>
  </sheets>
  <externalReferences>
    <externalReference r:id="rId4"/>
    <externalReference r:id="rId5"/>
  </externalReferences>
  <definedNames>
    <definedName name="_xlnm._FilterDatabase" localSheetId="1" hidden="1">'March 2020'!$A$6:$M$182</definedName>
    <definedName name="_xlnm.Print_Area" localSheetId="2">'Accumulated as of March 2020'!$A$1:$D$242</definedName>
    <definedName name="_xlnm.Print_Area" localSheetId="0">March!$A$1:$F$23</definedName>
    <definedName name="_xlnm.Print_Area" localSheetId="1">'March 2020'!$A$1:$L$182</definedName>
    <definedName name="_xlnm.Print_Titles" localSheetId="2">'Accumulated as of March 2020'!$177:$177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2" l="1"/>
  <c r="L22" i="2"/>
  <c r="L8" i="2"/>
  <c r="L9" i="2"/>
  <c r="L11" i="2"/>
  <c r="L12" i="2"/>
  <c r="L14" i="2"/>
  <c r="L15" i="2"/>
  <c r="L17" i="2"/>
  <c r="L18" i="2"/>
  <c r="L20" i="2"/>
  <c r="L23" i="2"/>
  <c r="L24" i="2"/>
  <c r="L19" i="2" l="1"/>
  <c r="L16" i="2"/>
  <c r="L13" i="2"/>
  <c r="L10" i="2"/>
  <c r="C121" i="2"/>
  <c r="L7" i="2"/>
  <c r="D121" i="2" l="1"/>
  <c r="D242" i="3" l="1"/>
  <c r="C242" i="3"/>
  <c r="G181" i="3"/>
  <c r="F181" i="3"/>
  <c r="F179" i="3"/>
  <c r="A175" i="3"/>
  <c r="D172" i="3"/>
  <c r="C172" i="3"/>
  <c r="F171" i="3"/>
  <c r="G171" i="3" s="1"/>
  <c r="F163" i="3"/>
  <c r="G163" i="3" s="1"/>
  <c r="F160" i="3"/>
  <c r="G160" i="3" s="1"/>
  <c r="F159" i="3"/>
  <c r="G159" i="3" s="1"/>
  <c r="F158" i="3"/>
  <c r="G158" i="3" s="1"/>
  <c r="F157" i="3"/>
  <c r="G157" i="3" s="1"/>
  <c r="F156" i="3"/>
  <c r="G156" i="3" s="1"/>
  <c r="F155" i="3"/>
  <c r="G155" i="3" s="1"/>
  <c r="F154" i="3"/>
  <c r="G154" i="3" s="1"/>
  <c r="F153" i="3"/>
  <c r="G153" i="3" s="1"/>
  <c r="F152" i="3"/>
  <c r="G152" i="3" s="1"/>
  <c r="F151" i="3"/>
  <c r="G151" i="3" s="1"/>
  <c r="F150" i="3"/>
  <c r="G150" i="3" s="1"/>
  <c r="F149" i="3"/>
  <c r="G149" i="3" s="1"/>
  <c r="F148" i="3"/>
  <c r="G148" i="3" s="1"/>
  <c r="F147" i="3"/>
  <c r="G147" i="3" s="1"/>
  <c r="F146" i="3"/>
  <c r="G146" i="3" s="1"/>
  <c r="F145" i="3"/>
  <c r="G145" i="3" s="1"/>
  <c r="F144" i="3"/>
  <c r="G144" i="3" s="1"/>
  <c r="F143" i="3"/>
  <c r="G143" i="3" s="1"/>
  <c r="F142" i="3"/>
  <c r="G142" i="3" s="1"/>
  <c r="F141" i="3"/>
  <c r="G141" i="3" s="1"/>
  <c r="F140" i="3"/>
  <c r="G140" i="3" s="1"/>
  <c r="F139" i="3"/>
  <c r="G139" i="3" s="1"/>
  <c r="F138" i="3"/>
  <c r="G138" i="3" s="1"/>
  <c r="F137" i="3"/>
  <c r="G137" i="3" s="1"/>
  <c r="F136" i="3"/>
  <c r="G136" i="3" s="1"/>
  <c r="F135" i="3"/>
  <c r="G135" i="3" s="1"/>
  <c r="F134" i="3"/>
  <c r="G134" i="3" s="1"/>
  <c r="F133" i="3"/>
  <c r="G133" i="3" s="1"/>
  <c r="F132" i="3"/>
  <c r="G132" i="3" s="1"/>
  <c r="F131" i="3"/>
  <c r="G131" i="3" s="1"/>
  <c r="F130" i="3"/>
  <c r="G130" i="3" s="1"/>
  <c r="F129" i="3"/>
  <c r="G129" i="3" s="1"/>
  <c r="F128" i="3"/>
  <c r="G128" i="3" s="1"/>
  <c r="F127" i="3"/>
  <c r="G127" i="3" s="1"/>
  <c r="F126" i="3"/>
  <c r="G126" i="3" s="1"/>
  <c r="F125" i="3"/>
  <c r="G125" i="3" s="1"/>
  <c r="F124" i="3"/>
  <c r="G124" i="3" s="1"/>
  <c r="F123" i="3"/>
  <c r="G123" i="3" s="1"/>
  <c r="F122" i="3"/>
  <c r="G122" i="3" s="1"/>
  <c r="F121" i="3"/>
  <c r="G121" i="3" s="1"/>
  <c r="F120" i="3"/>
  <c r="G120" i="3" s="1"/>
  <c r="F119" i="3"/>
  <c r="G119" i="3" s="1"/>
  <c r="F118" i="3"/>
  <c r="G118" i="3" s="1"/>
  <c r="F117" i="3"/>
  <c r="G117" i="3" s="1"/>
  <c r="F116" i="3"/>
  <c r="G116" i="3" s="1"/>
  <c r="F115" i="3"/>
  <c r="G115" i="3" s="1"/>
  <c r="F114" i="3"/>
  <c r="G114" i="3" s="1"/>
  <c r="F113" i="3"/>
  <c r="G113" i="3" s="1"/>
  <c r="F112" i="3"/>
  <c r="G112" i="3" s="1"/>
  <c r="F111" i="3"/>
  <c r="G111" i="3" s="1"/>
  <c r="F110" i="3"/>
  <c r="G110" i="3" s="1"/>
  <c r="F109" i="3"/>
  <c r="G109" i="3" s="1"/>
  <c r="F108" i="3"/>
  <c r="G108" i="3" s="1"/>
  <c r="F107" i="3"/>
  <c r="G107" i="3" s="1"/>
  <c r="F106" i="3"/>
  <c r="G106" i="3" s="1"/>
  <c r="F105" i="3"/>
  <c r="G105" i="3" s="1"/>
  <c r="F104" i="3"/>
  <c r="G104" i="3" s="1"/>
  <c r="F103" i="3"/>
  <c r="G103" i="3" s="1"/>
  <c r="F102" i="3"/>
  <c r="G102" i="3" s="1"/>
  <c r="F101" i="3"/>
  <c r="G101" i="3" s="1"/>
  <c r="F100" i="3"/>
  <c r="G100" i="3" s="1"/>
  <c r="F99" i="3"/>
  <c r="G99" i="3" s="1"/>
  <c r="F98" i="3"/>
  <c r="G98" i="3" s="1"/>
  <c r="F97" i="3"/>
  <c r="G97" i="3" s="1"/>
  <c r="F96" i="3"/>
  <c r="G96" i="3" s="1"/>
  <c r="F95" i="3"/>
  <c r="G95" i="3" s="1"/>
  <c r="F94" i="3"/>
  <c r="G94" i="3" s="1"/>
  <c r="F93" i="3"/>
  <c r="G93" i="3" s="1"/>
  <c r="F92" i="3"/>
  <c r="G92" i="3" s="1"/>
  <c r="F91" i="3"/>
  <c r="G91" i="3" s="1"/>
  <c r="F90" i="3"/>
  <c r="G90" i="3" s="1"/>
  <c r="F89" i="3"/>
  <c r="G89" i="3" s="1"/>
  <c r="E89" i="3"/>
  <c r="F88" i="3"/>
  <c r="G88" i="3" s="1"/>
  <c r="F87" i="3"/>
  <c r="G87" i="3" s="1"/>
  <c r="F86" i="3"/>
  <c r="G86" i="3" s="1"/>
  <c r="F85" i="3"/>
  <c r="G85" i="3" s="1"/>
  <c r="F84" i="3"/>
  <c r="G84" i="3" s="1"/>
  <c r="F83" i="3"/>
  <c r="G83" i="3" s="1"/>
  <c r="F82" i="3"/>
  <c r="G82" i="3" s="1"/>
  <c r="F81" i="3"/>
  <c r="G81" i="3" s="1"/>
  <c r="E81" i="3"/>
  <c r="F80" i="3"/>
  <c r="G80" i="3" s="1"/>
  <c r="F79" i="3"/>
  <c r="G79" i="3" s="1"/>
  <c r="F78" i="3"/>
  <c r="G78" i="3" s="1"/>
  <c r="F77" i="3"/>
  <c r="G77" i="3" s="1"/>
  <c r="F76" i="3"/>
  <c r="G76" i="3" s="1"/>
  <c r="F75" i="3"/>
  <c r="G75" i="3" s="1"/>
  <c r="F74" i="3"/>
  <c r="G74" i="3" s="1"/>
  <c r="F73" i="3"/>
  <c r="G73" i="3" s="1"/>
  <c r="F72" i="3"/>
  <c r="G72" i="3" s="1"/>
  <c r="F71" i="3"/>
  <c r="G71" i="3" s="1"/>
  <c r="F70" i="3"/>
  <c r="G70" i="3" s="1"/>
  <c r="F69" i="3"/>
  <c r="G69" i="3" s="1"/>
  <c r="F68" i="3"/>
  <c r="G68" i="3" s="1"/>
  <c r="F67" i="3"/>
  <c r="G67" i="3" s="1"/>
  <c r="F66" i="3"/>
  <c r="G66" i="3" s="1"/>
  <c r="F65" i="3"/>
  <c r="G65" i="3" s="1"/>
  <c r="E65" i="3"/>
  <c r="F64" i="3"/>
  <c r="G64" i="3" s="1"/>
  <c r="F63" i="3"/>
  <c r="G63" i="3" s="1"/>
  <c r="F62" i="3"/>
  <c r="G62" i="3" s="1"/>
  <c r="F61" i="3"/>
  <c r="G61" i="3" s="1"/>
  <c r="F60" i="3"/>
  <c r="G60" i="3" s="1"/>
  <c r="F59" i="3"/>
  <c r="G59" i="3" s="1"/>
  <c r="F58" i="3"/>
  <c r="G58" i="3" s="1"/>
  <c r="F57" i="3"/>
  <c r="G57" i="3" s="1"/>
  <c r="F56" i="3"/>
  <c r="G56" i="3" s="1"/>
  <c r="F55" i="3"/>
  <c r="G55" i="3" s="1"/>
  <c r="F54" i="3"/>
  <c r="G54" i="3" s="1"/>
  <c r="F53" i="3"/>
  <c r="G53" i="3" s="1"/>
  <c r="F52" i="3"/>
  <c r="G52" i="3" s="1"/>
  <c r="F51" i="3"/>
  <c r="G51" i="3" s="1"/>
  <c r="F50" i="3"/>
  <c r="G50" i="3" s="1"/>
  <c r="F49" i="3"/>
  <c r="G49" i="3" s="1"/>
  <c r="F48" i="3"/>
  <c r="G48" i="3" s="1"/>
  <c r="F47" i="3"/>
  <c r="G47" i="3" s="1"/>
  <c r="F46" i="3"/>
  <c r="G46" i="3" s="1"/>
  <c r="F45" i="3"/>
  <c r="G45" i="3" s="1"/>
  <c r="F44" i="3"/>
  <c r="G44" i="3" s="1"/>
  <c r="F43" i="3"/>
  <c r="G43" i="3" s="1"/>
  <c r="J42" i="3"/>
  <c r="F42" i="3"/>
  <c r="G42" i="3" s="1"/>
  <c r="F41" i="3"/>
  <c r="G41" i="3" s="1"/>
  <c r="F40" i="3"/>
  <c r="G40" i="3" s="1"/>
  <c r="F39" i="3"/>
  <c r="G39" i="3" s="1"/>
  <c r="H38" i="3"/>
  <c r="F38" i="3"/>
  <c r="G38" i="3" s="1"/>
  <c r="H37" i="3"/>
  <c r="F37" i="3"/>
  <c r="G37" i="3" s="1"/>
  <c r="F36" i="3"/>
  <c r="G36" i="3" s="1"/>
  <c r="I35" i="3"/>
  <c r="A33" i="3"/>
  <c r="D26" i="3"/>
  <c r="E192" i="3" s="1"/>
  <c r="C26" i="3"/>
  <c r="E21" i="3"/>
  <c r="H20" i="3"/>
  <c r="G19" i="3"/>
  <c r="E19" i="3"/>
  <c r="H13" i="3"/>
  <c r="G13" i="3"/>
  <c r="H12" i="3"/>
  <c r="F10" i="3"/>
  <c r="H9" i="3"/>
  <c r="E9" i="3"/>
  <c r="H7" i="3"/>
  <c r="F7" i="3"/>
  <c r="L181" i="2"/>
  <c r="L180" i="2"/>
  <c r="L179" i="2"/>
  <c r="L177" i="2"/>
  <c r="L176" i="2"/>
  <c r="L175" i="2"/>
  <c r="L178" i="2"/>
  <c r="L174" i="2"/>
  <c r="L173" i="2"/>
  <c r="L172" i="2"/>
  <c r="L171" i="2"/>
  <c r="L170" i="2"/>
  <c r="L169" i="2"/>
  <c r="L168" i="2"/>
  <c r="L166" i="2"/>
  <c r="L167" i="2"/>
  <c r="L165" i="2"/>
  <c r="L164" i="2"/>
  <c r="L162" i="2"/>
  <c r="L159" i="2"/>
  <c r="L157" i="2"/>
  <c r="L155" i="2"/>
  <c r="L152" i="2"/>
  <c r="L141" i="2"/>
  <c r="L140" i="2"/>
  <c r="L135" i="2"/>
  <c r="L131" i="2"/>
  <c r="I182" i="2"/>
  <c r="J182" i="2"/>
  <c r="A124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6" i="2"/>
  <c r="L94" i="2"/>
  <c r="L93" i="2"/>
  <c r="L92" i="2"/>
  <c r="L82" i="2"/>
  <c r="L90" i="2"/>
  <c r="L88" i="2"/>
  <c r="L87" i="2"/>
  <c r="L86" i="2"/>
  <c r="L85" i="2"/>
  <c r="L89" i="2"/>
  <c r="L84" i="2"/>
  <c r="L83" i="2"/>
  <c r="L81" i="2"/>
  <c r="L80" i="2"/>
  <c r="L79" i="2"/>
  <c r="L78" i="2"/>
  <c r="L77" i="2"/>
  <c r="L75" i="2"/>
  <c r="L72" i="2"/>
  <c r="L70" i="2"/>
  <c r="L69" i="2"/>
  <c r="L62" i="2"/>
  <c r="L68" i="2"/>
  <c r="L67" i="2"/>
  <c r="L65" i="2"/>
  <c r="L64" i="2"/>
  <c r="L63" i="2"/>
  <c r="L61" i="2"/>
  <c r="L60" i="2"/>
  <c r="L58" i="2"/>
  <c r="L56" i="2"/>
  <c r="L54" i="2"/>
  <c r="L51" i="2"/>
  <c r="J121" i="2"/>
  <c r="E121" i="2"/>
  <c r="A31" i="2"/>
  <c r="J25" i="2"/>
  <c r="I25" i="2"/>
  <c r="F19" i="1"/>
  <c r="F18" i="1"/>
  <c r="F17" i="1"/>
  <c r="F7" i="1"/>
  <c r="E77" i="3" l="1"/>
  <c r="E87" i="3"/>
  <c r="E69" i="3"/>
  <c r="E26" i="3"/>
  <c r="E71" i="3"/>
  <c r="E83" i="3"/>
  <c r="E63" i="3"/>
  <c r="E75" i="3"/>
  <c r="E34" i="3"/>
  <c r="E101" i="3"/>
  <c r="E105" i="3"/>
  <c r="E11" i="3"/>
  <c r="E20" i="3"/>
  <c r="E24" i="3"/>
  <c r="E30" i="3"/>
  <c r="E37" i="3"/>
  <c r="E67" i="3"/>
  <c r="E73" i="3"/>
  <c r="E79" i="3"/>
  <c r="E85" i="3"/>
  <c r="E8" i="3"/>
  <c r="E16" i="3"/>
  <c r="E103" i="3"/>
  <c r="L66" i="2"/>
  <c r="L150" i="2"/>
  <c r="L43" i="2"/>
  <c r="L149" i="2"/>
  <c r="L39" i="2"/>
  <c r="L53" i="2"/>
  <c r="L35" i="2"/>
  <c r="L143" i="2"/>
  <c r="H182" i="2"/>
  <c r="L42" i="2"/>
  <c r="C25" i="2"/>
  <c r="L40" i="2"/>
  <c r="L71" i="2"/>
  <c r="C182" i="2"/>
  <c r="L130" i="2"/>
  <c r="L134" i="2"/>
  <c r="L145" i="2"/>
  <c r="L38" i="2"/>
  <c r="L45" i="2"/>
  <c r="L55" i="2"/>
  <c r="L133" i="2"/>
  <c r="L153" i="2"/>
  <c r="G25" i="2"/>
  <c r="H25" i="2"/>
  <c r="F25" i="2"/>
  <c r="L132" i="2"/>
  <c r="L144" i="2"/>
  <c r="H121" i="2"/>
  <c r="E10" i="1" s="1"/>
  <c r="F10" i="1" s="1"/>
  <c r="L48" i="2"/>
  <c r="E10" i="3"/>
  <c r="E14" i="3"/>
  <c r="E17" i="3"/>
  <c r="E22" i="3"/>
  <c r="E25" i="3"/>
  <c r="E31" i="3"/>
  <c r="E36" i="3"/>
  <c r="E44" i="3"/>
  <c r="E46" i="3"/>
  <c r="E48" i="3"/>
  <c r="E50" i="3"/>
  <c r="E52" i="3"/>
  <c r="E54" i="3"/>
  <c r="E95" i="3"/>
  <c r="E97" i="3"/>
  <c r="E108" i="3"/>
  <c r="E110" i="3"/>
  <c r="E112" i="3"/>
  <c r="E114" i="3"/>
  <c r="E116" i="3"/>
  <c r="E121" i="3"/>
  <c r="E123" i="3"/>
  <c r="E140" i="3"/>
  <c r="E142" i="3"/>
  <c r="E144" i="3"/>
  <c r="E159" i="3"/>
  <c r="E163" i="3"/>
  <c r="E175" i="3"/>
  <c r="E194" i="3"/>
  <c r="E64" i="3"/>
  <c r="E66" i="3"/>
  <c r="E68" i="3"/>
  <c r="E70" i="3"/>
  <c r="E72" i="3"/>
  <c r="E74" i="3"/>
  <c r="E76" i="3"/>
  <c r="E78" i="3"/>
  <c r="E80" i="3"/>
  <c r="E82" i="3"/>
  <c r="E84" i="3"/>
  <c r="E86" i="3"/>
  <c r="E88" i="3"/>
  <c r="E102" i="3"/>
  <c r="E104" i="3"/>
  <c r="E106" i="3"/>
  <c r="E149" i="3"/>
  <c r="E151" i="3"/>
  <c r="E153" i="3"/>
  <c r="E155" i="3"/>
  <c r="E157" i="3"/>
  <c r="E176" i="3"/>
  <c r="E235" i="3"/>
  <c r="E7" i="3"/>
  <c r="E13" i="3"/>
  <c r="E15" i="3"/>
  <c r="E18" i="3"/>
  <c r="E23" i="3"/>
  <c r="E29" i="3"/>
  <c r="E32" i="3"/>
  <c r="E41" i="3"/>
  <c r="E57" i="3"/>
  <c r="E126" i="3"/>
  <c r="E128" i="3"/>
  <c r="E130" i="3"/>
  <c r="E132" i="3"/>
  <c r="E134" i="3"/>
  <c r="E136" i="3"/>
  <c r="E147" i="3"/>
  <c r="E172" i="3"/>
  <c r="E177" i="3"/>
  <c r="E180" i="3"/>
  <c r="E182" i="3"/>
  <c r="E236" i="3"/>
  <c r="E35" i="3"/>
  <c r="E38" i="3"/>
  <c r="E39" i="3"/>
  <c r="E43" i="3"/>
  <c r="E45" i="3"/>
  <c r="E47" i="3"/>
  <c r="E49" i="3"/>
  <c r="E51" i="3"/>
  <c r="E53" i="3"/>
  <c r="E55" i="3"/>
  <c r="E91" i="3"/>
  <c r="E96" i="3"/>
  <c r="E109" i="3"/>
  <c r="E111" i="3"/>
  <c r="E113" i="3"/>
  <c r="E115" i="3"/>
  <c r="E117" i="3"/>
  <c r="E122" i="3"/>
  <c r="E139" i="3"/>
  <c r="E141" i="3"/>
  <c r="E143" i="3"/>
  <c r="E160" i="3"/>
  <c r="E171" i="3"/>
  <c r="E173" i="3"/>
  <c r="E178" i="3"/>
  <c r="E238" i="3"/>
  <c r="E150" i="3"/>
  <c r="E152" i="3"/>
  <c r="E154" i="3"/>
  <c r="E156" i="3"/>
  <c r="E174" i="3"/>
  <c r="E181" i="3"/>
  <c r="E188" i="3"/>
  <c r="E12" i="3"/>
  <c r="E33" i="3"/>
  <c r="E42" i="3"/>
  <c r="E58" i="3"/>
  <c r="E99" i="3"/>
  <c r="E125" i="3"/>
  <c r="E127" i="3"/>
  <c r="E129" i="3"/>
  <c r="E131" i="3"/>
  <c r="E133" i="3"/>
  <c r="E135" i="3"/>
  <c r="E146" i="3"/>
  <c r="E179" i="3"/>
  <c r="E184" i="3"/>
  <c r="L34" i="2"/>
  <c r="E9" i="1"/>
  <c r="E25" i="2"/>
  <c r="L36" i="2"/>
  <c r="L49" i="2"/>
  <c r="K25" i="2"/>
  <c r="L37" i="2"/>
  <c r="L46" i="2"/>
  <c r="L52" i="2"/>
  <c r="L148" i="2"/>
  <c r="D25" i="2"/>
  <c r="L76" i="2"/>
  <c r="L91" i="2"/>
  <c r="L95" i="2"/>
  <c r="L128" i="2"/>
  <c r="L138" i="2"/>
  <c r="L147" i="2"/>
  <c r="L154" i="2"/>
  <c r="L158" i="2"/>
  <c r="E13" i="1"/>
  <c r="F13" i="1" s="1"/>
  <c r="I121" i="2"/>
  <c r="L97" i="2"/>
  <c r="L137" i="2"/>
  <c r="L151" i="2"/>
  <c r="L163" i="2"/>
  <c r="F182" i="2"/>
  <c r="L129" i="2"/>
  <c r="L139" i="2"/>
  <c r="L142" i="2"/>
  <c r="L146" i="2"/>
  <c r="K121" i="2"/>
  <c r="L47" i="2"/>
  <c r="L50" i="2"/>
  <c r="L73" i="2"/>
  <c r="L74" i="2"/>
  <c r="D182" i="2"/>
  <c r="L156" i="2"/>
  <c r="L161" i="2"/>
  <c r="L41" i="2"/>
  <c r="F121" i="2"/>
  <c r="E14" i="1" s="1"/>
  <c r="F14" i="1" s="1"/>
  <c r="E182" i="2"/>
  <c r="L127" i="2"/>
  <c r="L136" i="2"/>
  <c r="L160" i="2"/>
  <c r="G121" i="2"/>
  <c r="L44" i="2"/>
  <c r="L57" i="2"/>
  <c r="L59" i="2"/>
  <c r="G182" i="2"/>
  <c r="E11" i="1" l="1"/>
  <c r="E15" i="1"/>
  <c r="F15" i="1" s="1"/>
  <c r="F9" i="1"/>
  <c r="L25" i="2"/>
  <c r="L121" i="2"/>
  <c r="L182" i="2"/>
  <c r="K182" i="2"/>
  <c r="E8" i="1" l="1"/>
  <c r="F11" i="1"/>
  <c r="F8" i="1" l="1"/>
</calcChain>
</file>

<file path=xl/sharedStrings.xml><?xml version="1.0" encoding="utf-8"?>
<sst xmlns="http://schemas.openxmlformats.org/spreadsheetml/2006/main" count="495" uniqueCount="295">
  <si>
    <t>2.1</t>
  </si>
  <si>
    <t>2.2</t>
  </si>
  <si>
    <t>2.3</t>
  </si>
  <si>
    <t>3.1</t>
  </si>
  <si>
    <t>3.2</t>
  </si>
  <si>
    <t>3.3</t>
  </si>
  <si>
    <t>4.1</t>
  </si>
  <si>
    <t>4.2</t>
  </si>
  <si>
    <t>Lũy kế đến 20/4/2013</t>
  </si>
  <si>
    <t xml:space="preserve">Vốn thực hiện </t>
  </si>
  <si>
    <t>103,3 tỷ USD</t>
  </si>
  <si>
    <t xml:space="preserve">Vốn đăng ký  </t>
  </si>
  <si>
    <t xml:space="preserve">214,4 tỷ USD </t>
  </si>
  <si>
    <t xml:space="preserve">Số dự án </t>
  </si>
  <si>
    <t>Vốn đăng ký cấp mới (USD)</t>
  </si>
  <si>
    <t>Vốn đăng ký điều chỉnh (USD)</t>
  </si>
  <si>
    <t>Giá trị góp vốn, mua cổ phần 
(USD)</t>
  </si>
  <si>
    <t>Singapore</t>
  </si>
  <si>
    <t>Malaysia</t>
  </si>
  <si>
    <t>Australia</t>
  </si>
  <si>
    <t>Samoa</t>
  </si>
  <si>
    <t>Anguilla</t>
  </si>
  <si>
    <t>Cayman Islands</t>
  </si>
  <si>
    <t>Seychelles</t>
  </si>
  <si>
    <t>Canada</t>
  </si>
  <si>
    <t>Luxembourg</t>
  </si>
  <si>
    <t>Belize</t>
  </si>
  <si>
    <t>Marshall Islands</t>
  </si>
  <si>
    <t>Afghanistan</t>
  </si>
  <si>
    <t>British West Indies</t>
  </si>
  <si>
    <t>Pakistan</t>
  </si>
  <si>
    <t>Philippines</t>
  </si>
  <si>
    <t>Israel</t>
  </si>
  <si>
    <t>Nigeria</t>
  </si>
  <si>
    <t>Ethiopia</t>
  </si>
  <si>
    <t>Saint Kitts and Nevis</t>
  </si>
  <si>
    <t>Syrian Arab Republic</t>
  </si>
  <si>
    <t>Sri Lanka</t>
  </si>
  <si>
    <t>Iceland</t>
  </si>
  <si>
    <t>New Zealand</t>
  </si>
  <si>
    <t>Ireland</t>
  </si>
  <si>
    <t>Indonesia</t>
  </si>
  <si>
    <t>Kazakhstan</t>
  </si>
  <si>
    <t>Jordan</t>
  </si>
  <si>
    <t>Albania</t>
  </si>
  <si>
    <t>Hy Lạp</t>
  </si>
  <si>
    <t>Iran (Islamic Republic of)</t>
  </si>
  <si>
    <t>Republic of Moldova</t>
  </si>
  <si>
    <t>Mali</t>
  </si>
  <si>
    <t>Dominica</t>
  </si>
  <si>
    <t>Burkina Faso</t>
  </si>
  <si>
    <t>Slovakia</t>
  </si>
  <si>
    <t>Vanuatu</t>
  </si>
  <si>
    <t>Bangladesh</t>
  </si>
  <si>
    <t>Venezuela</t>
  </si>
  <si>
    <t>Algeria</t>
  </si>
  <si>
    <t>Libya</t>
  </si>
  <si>
    <t>Brazil</t>
  </si>
  <si>
    <t>Nepal</t>
  </si>
  <si>
    <t>Hungary</t>
  </si>
  <si>
    <t>Chile</t>
  </si>
  <si>
    <t>Belarus</t>
  </si>
  <si>
    <t>Litva</t>
  </si>
  <si>
    <t>Guinea</t>
  </si>
  <si>
    <t>Democratic Republic of the Congo</t>
  </si>
  <si>
    <t>Lithuania</t>
  </si>
  <si>
    <t>Mexico</t>
  </si>
  <si>
    <t>Rumani</t>
  </si>
  <si>
    <t>Kyrgyzstan</t>
  </si>
  <si>
    <t>Long An</t>
  </si>
  <si>
    <t>An Giang</t>
  </si>
  <si>
    <t>Gia Lai</t>
  </si>
  <si>
    <t>Kon Tum</t>
  </si>
  <si>
    <t>Brunei Darussalam</t>
  </si>
  <si>
    <t>Mauritius</t>
  </si>
  <si>
    <t>Bermuda</t>
  </si>
  <si>
    <t>Cook Islands</t>
  </si>
  <si>
    <t>Bahamas</t>
  </si>
  <si>
    <t>Angola</t>
  </si>
  <si>
    <t>Barbados</t>
  </si>
  <si>
    <t>Ecuador</t>
  </si>
  <si>
    <t>Saint Vincent and the Grenadines</t>
  </si>
  <si>
    <t>Swaziland</t>
  </si>
  <si>
    <t>Panama</t>
  </si>
  <si>
    <t>Channel Islands</t>
  </si>
  <si>
    <t>Isle of Man</t>
  </si>
  <si>
    <t>Bulgaria</t>
  </si>
  <si>
    <t>El Salvador</t>
  </si>
  <si>
    <t>Oman</t>
  </si>
  <si>
    <t>Costa Rica</t>
  </si>
  <si>
    <t>Armenia</t>
  </si>
  <si>
    <t>Island of Nevis</t>
  </si>
  <si>
    <t>United States Virgin Islands</t>
  </si>
  <si>
    <t>Andorra</t>
  </si>
  <si>
    <t>Guatemala</t>
  </si>
  <si>
    <t>Turks &amp; Caicos Islands</t>
  </si>
  <si>
    <t>Slovenia</t>
  </si>
  <si>
    <t>Serbia</t>
  </si>
  <si>
    <t>Kuwait</t>
  </si>
  <si>
    <t>Guinea Bissau</t>
  </si>
  <si>
    <t>Ghana</t>
  </si>
  <si>
    <t>Myanmar</t>
  </si>
  <si>
    <t>Guam</t>
  </si>
  <si>
    <t>Sudan</t>
  </si>
  <si>
    <t>Estonia</t>
  </si>
  <si>
    <t>Maldives</t>
  </si>
  <si>
    <t>Monaco</t>
  </si>
  <si>
    <t>Latvia</t>
  </si>
  <si>
    <t>Antigua and Barbuda</t>
  </si>
  <si>
    <t>Argentina</t>
  </si>
  <si>
    <t>Uruguay</t>
  </si>
  <si>
    <t>Honduras</t>
  </si>
  <si>
    <t>British Isles</t>
  </si>
  <si>
    <t>Palestine</t>
  </si>
  <si>
    <t>Yemen</t>
  </si>
  <si>
    <t>Turkmenistan</t>
  </si>
  <si>
    <t>Uganda</t>
  </si>
  <si>
    <t>Sierra Leone</t>
  </si>
  <si>
    <t>Djibouti</t>
  </si>
  <si>
    <t>Cameroon</t>
  </si>
  <si>
    <t>Liechtenstein</t>
  </si>
  <si>
    <t>Hanoi,</t>
  </si>
  <si>
    <t>dated March 23, 2020</t>
  </si>
  <si>
    <t>FDI BRIEF REPORT FOR 1st QUARTER OF 2020</t>
  </si>
  <si>
    <t>No.</t>
  </si>
  <si>
    <t>Indicator</t>
  </si>
  <si>
    <t>Unit</t>
  </si>
  <si>
    <t>1st quarter of 2019</t>
  </si>
  <si>
    <t>1st quarter of 2020</t>
  </si>
  <si>
    <t>Comparison</t>
  </si>
  <si>
    <t>mil. USD</t>
  </si>
  <si>
    <t>Registered capital*</t>
  </si>
  <si>
    <t xml:space="preserve">   Newly registered</t>
  </si>
  <si>
    <t xml:space="preserve">   Additionally registered</t>
  </si>
  <si>
    <t xml:space="preserve">   Capital contribution, share purchase</t>
  </si>
  <si>
    <t>Number of projects*</t>
  </si>
  <si>
    <t>project</t>
  </si>
  <si>
    <t>turn of project</t>
  </si>
  <si>
    <t>Export</t>
  </si>
  <si>
    <t xml:space="preserve">   Export (including crude oil)</t>
  </si>
  <si>
    <t xml:space="preserve">   Export (excluding crude oil)</t>
  </si>
  <si>
    <t>Import</t>
  </si>
  <si>
    <t>Accumulated as of March 20, 2020</t>
  </si>
  <si>
    <t>Note</t>
  </si>
  <si>
    <t>Foreign Investment Agency</t>
  </si>
  <si>
    <t>FDI ATTRACTION IN 1st QUARTER OF 2020 BY SECTOR</t>
  </si>
  <si>
    <t>As from January 01 to March 20, 2020</t>
  </si>
  <si>
    <t>Sector</t>
  </si>
  <si>
    <t>Number of new projects</t>
  </si>
  <si>
    <t>Newly registered capital (Mill. USD)</t>
  </si>
  <si>
    <t>Number of extended projects</t>
  </si>
  <si>
    <t>Additional registered capital
(Mil. USD)</t>
  </si>
  <si>
    <t>Total registered capital (Mill. USD)</t>
  </si>
  <si>
    <t>Production, electricity, gas, steam and air conditioning supply</t>
  </si>
  <si>
    <t>Manufacturing, processing</t>
  </si>
  <si>
    <t>Wholesale and retail trade; repair of motor vehicles and motorcycles</t>
  </si>
  <si>
    <t>Real estate activities</t>
  </si>
  <si>
    <t>Professional, scientific and technical activities</t>
  </si>
  <si>
    <t>Financial, banking and insurance activities</t>
  </si>
  <si>
    <t>Accommodation and food service activities</t>
  </si>
  <si>
    <t>Transportation and storage</t>
  </si>
  <si>
    <t>Construction</t>
  </si>
  <si>
    <t>Agriculture, forestry and fishing</t>
  </si>
  <si>
    <t>Information and communication</t>
  </si>
  <si>
    <t>Mining and quarrying</t>
  </si>
  <si>
    <t>Water supply, sewerage, waste management and remediation activities</t>
  </si>
  <si>
    <t>Education and training</t>
  </si>
  <si>
    <t>Other service activities</t>
  </si>
  <si>
    <t>Public health and social work activities</t>
  </si>
  <si>
    <t>Administrative and support service activities</t>
  </si>
  <si>
    <t>Arts, entertainment and recreation</t>
  </si>
  <si>
    <t>Total</t>
  </si>
  <si>
    <t>FDI ATTRACTION IN 1st QUARTER OF 2020 BY COUNTERPART</t>
  </si>
  <si>
    <t>Counterpart</t>
  </si>
  <si>
    <t>Japan</t>
  </si>
  <si>
    <t xml:space="preserve">136 countries and territories  having investments in Vietnam with 31,665 projects and total registered capital of 370 billion USD. South Korea leads the list, followed by Japan, Singapore and Taiwan. </t>
  </si>
  <si>
    <t>China</t>
  </si>
  <si>
    <t>South Korea</t>
  </si>
  <si>
    <t>Hong Kong</t>
  </si>
  <si>
    <t>Taiwan</t>
  </si>
  <si>
    <t>British Virgin Islands</t>
  </si>
  <si>
    <t>Poland</t>
  </si>
  <si>
    <t>Netherlands</t>
  </si>
  <si>
    <t>United Kingdom</t>
  </si>
  <si>
    <t>United States</t>
  </si>
  <si>
    <t>Thailand</t>
  </si>
  <si>
    <t>France</t>
  </si>
  <si>
    <t>Germany</t>
  </si>
  <si>
    <t>India</t>
  </si>
  <si>
    <t>Switzerland</t>
  </si>
  <si>
    <t>United Arab Emirates</t>
  </si>
  <si>
    <t>Cambodia</t>
  </si>
  <si>
    <t>Federation of Russia</t>
  </si>
  <si>
    <t>Denmark</t>
  </si>
  <si>
    <t>Turkey</t>
  </si>
  <si>
    <t>Saudi Arabia</t>
  </si>
  <si>
    <t>Italy</t>
  </si>
  <si>
    <t>Belgium</t>
  </si>
  <si>
    <t>Laos</t>
  </si>
  <si>
    <t>Finland</t>
  </si>
  <si>
    <t>Czech Republic</t>
  </si>
  <si>
    <t>Austria</t>
  </si>
  <si>
    <t>Sweden</t>
  </si>
  <si>
    <t>Egypt</t>
  </si>
  <si>
    <t>Trinidad and Tobago</t>
  </si>
  <si>
    <t>Spain</t>
  </si>
  <si>
    <t>Cyprus Republic</t>
  </si>
  <si>
    <t>Macau</t>
  </si>
  <si>
    <t>Iraq</t>
  </si>
  <si>
    <t>South Africa</t>
  </si>
  <si>
    <t>Portugal</t>
  </si>
  <si>
    <t>FDI ATTRACTION IN 1st QUARTER OF 2020 BY LOCATION</t>
  </si>
  <si>
    <t>Location</t>
  </si>
  <si>
    <t>Bac Lieu</t>
  </si>
  <si>
    <t>Hochiminh City</t>
  </si>
  <si>
    <t>Tay Ninh</t>
  </si>
  <si>
    <t>Hanoi</t>
  </si>
  <si>
    <t>Binh Duong</t>
  </si>
  <si>
    <t>Ba Ria - Vung Tau</t>
  </si>
  <si>
    <t>Dong Nai</t>
  </si>
  <si>
    <t>Hai Phong</t>
  </si>
  <si>
    <t>Bac Ninh</t>
  </si>
  <si>
    <t>Hung Yen</t>
  </si>
  <si>
    <t>Ha Nam</t>
  </si>
  <si>
    <t>Thanh Hoa</t>
  </si>
  <si>
    <t>Bac Giang</t>
  </si>
  <si>
    <t>Da Nang</t>
  </si>
  <si>
    <t>Hai Duong</t>
  </si>
  <si>
    <t>Binh Phuoc</t>
  </si>
  <si>
    <t>Nam Dinh</t>
  </si>
  <si>
    <t>Quang Ngai</t>
  </si>
  <si>
    <t>Thai Binh</t>
  </si>
  <si>
    <t>Quang Nam</t>
  </si>
  <si>
    <t>Phu Tho</t>
  </si>
  <si>
    <t>Vinh Phuc</t>
  </si>
  <si>
    <t>Thai Nguyen</t>
  </si>
  <si>
    <t>Tra Vinh</t>
  </si>
  <si>
    <t>Vinh Long</t>
  </si>
  <si>
    <t>Tien Giang</t>
  </si>
  <si>
    <t>Binh Thuan</t>
  </si>
  <si>
    <t>Ninh Thuan</t>
  </si>
  <si>
    <t>Ninh Binh</t>
  </si>
  <si>
    <t>Quang Ninh</t>
  </si>
  <si>
    <t>Hoa Binh</t>
  </si>
  <si>
    <t>Binh Dinh</t>
  </si>
  <si>
    <t>Nghe An</t>
  </si>
  <si>
    <t>Thua Thien Hue</t>
  </si>
  <si>
    <t>Kien Giang</t>
  </si>
  <si>
    <t>Lam Dong</t>
  </si>
  <si>
    <t>Dong Thap</t>
  </si>
  <si>
    <t>Dak Lak</t>
  </si>
  <si>
    <t>Hau Giang</t>
  </si>
  <si>
    <t>Khanh Hoa</t>
  </si>
  <si>
    <t>Yen Bai</t>
  </si>
  <si>
    <t>Ha Tinh</t>
  </si>
  <si>
    <t>Soc Trang</t>
  </si>
  <si>
    <t>Ben Tre</t>
  </si>
  <si>
    <t>Tuyen Quang</t>
  </si>
  <si>
    <t>Can Tho</t>
  </si>
  <si>
    <t>Cao Bang</t>
  </si>
  <si>
    <t>Phu Yen</t>
  </si>
  <si>
    <t>Lang Son</t>
  </si>
  <si>
    <t>Ca Mau</t>
  </si>
  <si>
    <t>Lao Cai</t>
  </si>
  <si>
    <t>FDI ATTRACTION IN VIETNAM BY SECTOR</t>
  </si>
  <si>
    <t>(Valid projects accumulated as of March 20, 2020)</t>
  </si>
  <si>
    <t>Number of projects</t>
  </si>
  <si>
    <t xml:space="preserve"> Total registered investment capital 
(Mil. USD) </t>
  </si>
  <si>
    <t>Activities of households as employers</t>
  </si>
  <si>
    <t>FDI ATTRACTION IN VIETNAM BY COUNTERPART</t>
  </si>
  <si>
    <t>FDI ATTRACTION IN VIETNAM BY LOCATION</t>
  </si>
  <si>
    <t>Syprus Republic</t>
  </si>
  <si>
    <t>Norway</t>
  </si>
  <si>
    <t>Ukraine</t>
  </si>
  <si>
    <t>Cuba</t>
  </si>
  <si>
    <t>Rumania</t>
  </si>
  <si>
    <t>Democratic People's Republic of Korea</t>
  </si>
  <si>
    <t>Mongolia</t>
  </si>
  <si>
    <t>Morocco</t>
  </si>
  <si>
    <t>Lebanon</t>
  </si>
  <si>
    <t>Greece</t>
  </si>
  <si>
    <t>Petroleum</t>
  </si>
  <si>
    <t>Quang Binh</t>
  </si>
  <si>
    <t>Dak Nong</t>
  </si>
  <si>
    <t>Son La</t>
  </si>
  <si>
    <t>Quang Tri</t>
  </si>
  <si>
    <t>Bac Kan</t>
  </si>
  <si>
    <t>Ha Giang</t>
  </si>
  <si>
    <t>Dien Bien</t>
  </si>
  <si>
    <t>Lai Chau</t>
  </si>
  <si>
    <t>FOREIGN INVESTMENT AGENCY</t>
  </si>
  <si>
    <t>Realized capital</t>
  </si>
  <si>
    <t>*Figures as calculated from January 1 to 20 of the reporting month</t>
  </si>
  <si>
    <t>Number of capital contribution and share purchase projects</t>
  </si>
  <si>
    <t>Capital contribution and share purchase (Mill.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</si>
</sst>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(* #,##0.00_);_(* \(#,##0.00\);_(* &quot;-&quot;??_);_(@_)"/>
    <numFmt numFmtId="164" formatCode="_-* #,##0.00\ _₫_-;\-* #,##0.00\ _₫_-;_-* &quot;-&quot;??\ _₫_-;_-@_-"/>
    <numFmt numFmtId="165" formatCode="#,##0.0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_(* #,##0.0000_);_(* \(#,##0.0000\);_(* &quot;-&quot;??_);_(@_)"/>
    <numFmt numFmtId="170" formatCode="_(* #,##0.00000_);_(* \(#,##0.00000\);_(* &quot;-&quot;??_);_(@_)"/>
    <numFmt numFmtId="171" formatCode="#.##0"/>
    <numFmt numFmtId="172" formatCode="_(* #,##0.000_);_(* \(#,##0.000\);_(* &quot;-&quot;???_);_(@_)"/>
    <numFmt numFmtId="173" formatCode="0.000"/>
    <numFmt numFmtId="174" formatCode="\$#,##0\ ;\(\$#,##0\)"/>
    <numFmt numFmtId="175" formatCode="&quot;\&quot;#,##0;[Red]&quot;\&quot;&quot;\&quot;\-#,##0"/>
    <numFmt numFmtId="176" formatCode="&quot;\&quot;#,##0.00;[Red]&quot;\&quot;&quot;\&quot;&quot;\&quot;&quot;\&quot;&quot;\&quot;&quot;\&quot;\-#,##0.00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£&quot;* #,##0_-;\-&quot;£&quot;* #,##0_-;_-&quot;£&quot;* &quot;-&quot;_-;_-@_-"/>
    <numFmt numFmtId="181" formatCode="_-* #,##0_-;\-* #,##0_-;_-* &quot;-&quot;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#,##0\ &quot;F&quot;;[Red]\-#,##0\ &quot;F&quot;"/>
    <numFmt numFmtId="185" formatCode="0.00_)"/>
    <numFmt numFmtId="186" formatCode="#.##"/>
    <numFmt numFmtId="187" formatCode="0.00E+00;\许"/>
    <numFmt numFmtId="188" formatCode="0.00E+00;\趰"/>
    <numFmt numFmtId="189" formatCode="0.0E+00;\趰"/>
    <numFmt numFmtId="190" formatCode="0E+00;\趰"/>
    <numFmt numFmtId="191" formatCode="#,##0.0;[Red]\-#,##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i/>
      <sz val="11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  <charset val="163"/>
    </font>
    <font>
      <b/>
      <sz val="13"/>
      <color indexed="8"/>
      <name val="Times New Roman"/>
      <family val="1"/>
    </font>
    <font>
      <b/>
      <i/>
      <sz val="11"/>
      <color indexed="8"/>
      <name val="Arial"/>
      <family val="2"/>
      <charset val="163"/>
    </font>
    <font>
      <sz val="11"/>
      <color indexed="8"/>
      <name val="Arial"/>
      <family val="2"/>
      <charset val="163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3"/>
    </font>
    <font>
      <sz val="11"/>
      <color theme="1"/>
      <name val="Arial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charset val="163"/>
    </font>
    <font>
      <sz val="10"/>
      <name val="Arial"/>
    </font>
    <font>
      <sz val="12"/>
      <name val="Arial"/>
      <family val="2"/>
    </font>
    <font>
      <sz val="11"/>
      <name val="VNtimes new roman"/>
      <family val="2"/>
    </font>
    <font>
      <sz val="14"/>
      <name val="??"/>
      <family val="3"/>
    </font>
    <font>
      <sz val="12"/>
      <name val=".VnTime"/>
      <family val="2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8"/>
      <name val="Arial"/>
      <family val="2"/>
    </font>
    <font>
      <b/>
      <i/>
      <sz val="16"/>
      <name val="Helv"/>
    </font>
    <font>
      <sz val="12"/>
      <color indexed="8"/>
      <name val="Times New Roman"/>
      <family val="2"/>
    </font>
    <font>
      <sz val="12"/>
      <name val="Times New Roman"/>
      <family val="1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i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6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25" fillId="0" borderId="0"/>
    <xf numFmtId="191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86" fontId="29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34" fillId="5" borderId="0"/>
    <xf numFmtId="0" fontId="35" fillId="5" borderId="0"/>
    <xf numFmtId="0" fontId="37" fillId="5" borderId="0"/>
    <xf numFmtId="0" fontId="38" fillId="0" borderId="0">
      <alignment wrapText="1"/>
    </xf>
    <xf numFmtId="0" fontId="39" fillId="0" borderId="0" applyFont="0" applyFill="0" applyBorder="0" applyAlignment="0" applyProtection="0"/>
    <xf numFmtId="190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9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9" fillId="0" borderId="0" applyFont="0" applyFill="0" applyBorder="0" applyAlignment="0" applyProtection="0"/>
    <xf numFmtId="188" fontId="29" fillId="0" borderId="0" applyFont="0" applyFill="0" applyBorder="0" applyAlignment="0" applyProtection="0"/>
    <xf numFmtId="0" fontId="39" fillId="0" borderId="0"/>
    <xf numFmtId="0" fontId="39" fillId="0" borderId="0"/>
    <xf numFmtId="37" fontId="40" fillId="0" borderId="0"/>
    <xf numFmtId="0" fontId="41" fillId="0" borderId="0"/>
    <xf numFmtId="173" fontId="2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5" fillId="0" borderId="0" applyFont="0" applyFill="0" applyBorder="0" applyAlignment="0" applyProtection="0"/>
    <xf numFmtId="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6" fillId="0" borderId="20" applyNumberFormat="0" applyAlignment="0" applyProtection="0">
      <alignment horizontal="left" vertical="center"/>
    </xf>
    <xf numFmtId="0" fontId="16" fillId="0" borderId="21">
      <alignment horizontal="left"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0"/>
    <xf numFmtId="180" fontId="25" fillId="0" borderId="22"/>
    <xf numFmtId="180" fontId="5" fillId="0" borderId="22"/>
    <xf numFmtId="180" fontId="5" fillId="0" borderId="22"/>
    <xf numFmtId="0" fontId="26" fillId="0" borderId="0" applyNumberFormat="0" applyFont="0" applyFill="0" applyAlignment="0"/>
    <xf numFmtId="185" fontId="43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44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0" borderId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5" fillId="0" borderId="0"/>
    <xf numFmtId="0" fontId="10" fillId="0" borderId="23" applyNumberFormat="0" applyFont="0" applyFill="0" applyAlignment="0" applyProtection="0"/>
    <xf numFmtId="0" fontId="10" fillId="0" borderId="23" applyNumberFormat="0" applyFont="0" applyFill="0" applyAlignment="0" applyProtection="0"/>
    <xf numFmtId="0" fontId="10" fillId="0" borderId="23" applyNumberFormat="0" applyFont="0" applyFill="0" applyAlignment="0" applyProtection="0"/>
    <xf numFmtId="0" fontId="10" fillId="0" borderId="23" applyNumberFormat="0" applyFont="0" applyFill="0" applyAlignment="0" applyProtection="0"/>
    <xf numFmtId="0" fontId="10" fillId="0" borderId="23" applyNumberFormat="0" applyFont="0" applyFill="0" applyAlignment="0" applyProtection="0"/>
    <xf numFmtId="0" fontId="10" fillId="0" borderId="23" applyNumberFormat="0" applyFont="0" applyFill="0" applyAlignment="0" applyProtection="0"/>
    <xf numFmtId="0" fontId="10" fillId="0" borderId="23" applyNumberFormat="0" applyFont="0" applyFill="0" applyAlignment="0" applyProtection="0"/>
    <xf numFmtId="0" fontId="10" fillId="0" borderId="23" applyNumberFormat="0" applyFont="0" applyFill="0" applyAlignment="0" applyProtection="0"/>
    <xf numFmtId="0" fontId="46" fillId="0" borderId="0" applyNumberForma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45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0" fontId="52" fillId="0" borderId="0"/>
    <xf numFmtId="0" fontId="26" fillId="0" borderId="0"/>
    <xf numFmtId="181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4" fontId="53" fillId="0" borderId="0" applyFont="0" applyFill="0" applyBorder="0" applyAlignment="0" applyProtection="0"/>
    <xf numFmtId="183" fontId="50" fillId="0" borderId="0" applyFont="0" applyFill="0" applyBorder="0" applyAlignment="0" applyProtection="0"/>
    <xf numFmtId="0" fontId="25" fillId="0" borderId="0"/>
    <xf numFmtId="0" fontId="25" fillId="0" borderId="0"/>
  </cellStyleXfs>
  <cellXfs count="15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165" fontId="3" fillId="0" borderId="0" xfId="0" applyNumberFormat="1" applyFont="1"/>
    <xf numFmtId="165" fontId="4" fillId="0" borderId="0" xfId="0" applyNumberFormat="1" applyFont="1"/>
    <xf numFmtId="166" fontId="6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7" fillId="0" borderId="0" xfId="3" applyNumberFormat="1" applyFont="1" applyAlignment="1">
      <alignment horizontal="center"/>
    </xf>
    <xf numFmtId="166" fontId="3" fillId="0" borderId="0" xfId="3" applyNumberFormat="1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6" fontId="9" fillId="2" borderId="3" xfId="3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3" fontId="4" fillId="0" borderId="5" xfId="0" applyNumberFormat="1" applyFont="1" applyFill="1" applyBorder="1"/>
    <xf numFmtId="166" fontId="4" fillId="0" borderId="6" xfId="3" applyNumberFormat="1" applyFont="1" applyFill="1" applyBorder="1"/>
    <xf numFmtId="0" fontId="4" fillId="0" borderId="0" xfId="0" applyFont="1" applyFill="1"/>
    <xf numFmtId="3" fontId="4" fillId="0" borderId="0" xfId="0" applyNumberFormat="1" applyFont="1" applyFill="1"/>
    <xf numFmtId="0" fontId="4" fillId="0" borderId="4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4" fontId="4" fillId="0" borderId="5" xfId="1" applyNumberFormat="1" applyFont="1" applyFill="1" applyBorder="1" applyAlignment="1">
      <alignment horizontal="right"/>
    </xf>
    <xf numFmtId="166" fontId="4" fillId="0" borderId="6" xfId="3" applyNumberFormat="1" applyFont="1" applyBorder="1"/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/>
    <xf numFmtId="167" fontId="4" fillId="0" borderId="0" xfId="1" applyNumberFormat="1" applyFont="1"/>
    <xf numFmtId="43" fontId="4" fillId="0" borderId="0" xfId="1" applyNumberFormat="1" applyFont="1"/>
    <xf numFmtId="3" fontId="4" fillId="0" borderId="5" xfId="0" applyNumberFormat="1" applyFont="1" applyBorder="1"/>
    <xf numFmtId="3" fontId="4" fillId="3" borderId="5" xfId="0" applyNumberFormat="1" applyFont="1" applyFill="1" applyBorder="1"/>
    <xf numFmtId="0" fontId="4" fillId="0" borderId="7" xfId="0" applyNumberFormat="1" applyFont="1" applyBorder="1" applyAlignment="1">
      <alignment horizontal="left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center"/>
    </xf>
    <xf numFmtId="3" fontId="4" fillId="3" borderId="8" xfId="0" applyNumberFormat="1" applyFont="1" applyFill="1" applyBorder="1"/>
    <xf numFmtId="166" fontId="4" fillId="0" borderId="9" xfId="3" applyNumberFormat="1" applyFont="1" applyFill="1" applyBorder="1"/>
    <xf numFmtId="0" fontId="4" fillId="0" borderId="0" xfId="0" applyNumberFormat="1" applyFont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/>
    <xf numFmtId="166" fontId="4" fillId="0" borderId="0" xfId="3" applyNumberFormat="1" applyFont="1" applyFill="1" applyBorder="1"/>
    <xf numFmtId="0" fontId="11" fillId="0" borderId="0" xfId="0" applyFont="1"/>
    <xf numFmtId="167" fontId="12" fillId="0" borderId="0" xfId="4" applyNumberFormat="1" applyFont="1"/>
    <xf numFmtId="166" fontId="4" fillId="0" borderId="0" xfId="3" applyNumberFormat="1" applyFont="1"/>
    <xf numFmtId="0" fontId="4" fillId="0" borderId="0" xfId="0" applyFont="1" applyAlignment="1">
      <alignment horizontal="left"/>
    </xf>
    <xf numFmtId="166" fontId="13" fillId="0" borderId="0" xfId="3" applyNumberFormat="1" applyFont="1"/>
    <xf numFmtId="10" fontId="4" fillId="0" borderId="0" xfId="2" applyNumberFormat="1" applyFont="1"/>
    <xf numFmtId="4" fontId="9" fillId="0" borderId="0" xfId="0" applyNumberFormat="1" applyFont="1"/>
    <xf numFmtId="165" fontId="9" fillId="0" borderId="0" xfId="0" applyNumberFormat="1" applyFont="1"/>
    <xf numFmtId="9" fontId="9" fillId="0" borderId="0" xfId="3" applyFont="1"/>
    <xf numFmtId="166" fontId="9" fillId="0" borderId="0" xfId="3" applyNumberFormat="1" applyFont="1"/>
    <xf numFmtId="165" fontId="15" fillId="0" borderId="0" xfId="0" applyNumberFormat="1" applyFont="1"/>
    <xf numFmtId="165" fontId="9" fillId="0" borderId="0" xfId="0" applyNumberFormat="1" applyFont="1" applyAlignment="1"/>
    <xf numFmtId="166" fontId="9" fillId="0" borderId="0" xfId="3" applyNumberFormat="1" applyFont="1" applyAlignment="1"/>
    <xf numFmtId="165" fontId="2" fillId="0" borderId="0" xfId="0" applyNumberFormat="1" applyFont="1" applyAlignment="1"/>
    <xf numFmtId="166" fontId="2" fillId="0" borderId="0" xfId="3" applyNumberFormat="1" applyFont="1" applyAlignment="1"/>
    <xf numFmtId="1" fontId="3" fillId="0" borderId="0" xfId="4" applyNumberFormat="1" applyFont="1" applyAlignment="1">
      <alignment horizontal="left"/>
    </xf>
    <xf numFmtId="165" fontId="9" fillId="0" borderId="0" xfId="0" applyNumberFormat="1" applyFont="1" applyAlignment="1">
      <alignment horizontal="center"/>
    </xf>
    <xf numFmtId="166" fontId="2" fillId="0" borderId="0" xfId="3" applyNumberFormat="1" applyFont="1"/>
    <xf numFmtId="9" fontId="2" fillId="0" borderId="0" xfId="3" applyFont="1"/>
    <xf numFmtId="43" fontId="2" fillId="0" borderId="0" xfId="4" applyFont="1"/>
    <xf numFmtId="3" fontId="3" fillId="0" borderId="0" xfId="0" applyNumberFormat="1" applyFont="1"/>
    <xf numFmtId="4" fontId="3" fillId="0" borderId="0" xfId="0" applyNumberFormat="1" applyFont="1"/>
    <xf numFmtId="167" fontId="0" fillId="0" borderId="0" xfId="1" applyNumberFormat="1" applyFont="1"/>
    <xf numFmtId="43" fontId="0" fillId="0" borderId="0" xfId="1" applyNumberFormat="1" applyFont="1"/>
    <xf numFmtId="3" fontId="0" fillId="0" borderId="0" xfId="0" applyNumberFormat="1"/>
    <xf numFmtId="167" fontId="6" fillId="0" borderId="0" xfId="1" applyNumberFormat="1" applyFont="1" applyAlignment="1">
      <alignment horizontal="right"/>
    </xf>
    <xf numFmtId="43" fontId="6" fillId="0" borderId="0" xfId="1" applyNumberFormat="1" applyFont="1" applyAlignment="1">
      <alignment horizontal="right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67" fontId="17" fillId="2" borderId="11" xfId="1" applyNumberFormat="1" applyFont="1" applyFill="1" applyBorder="1" applyAlignment="1">
      <alignment horizontal="center" vertical="center" wrapText="1"/>
    </xf>
    <xf numFmtId="43" fontId="17" fillId="2" borderId="11" xfId="1" applyNumberFormat="1" applyFont="1" applyFill="1" applyBorder="1" applyAlignment="1">
      <alignment horizontal="center" vertical="center" wrapText="1"/>
    </xf>
    <xf numFmtId="3" fontId="17" fillId="2" borderId="11" xfId="0" applyNumberFormat="1" applyFont="1" applyFill="1" applyBorder="1" applyAlignment="1">
      <alignment horizontal="center" vertical="center" wrapText="1"/>
    </xf>
    <xf numFmtId="43" fontId="17" fillId="2" borderId="12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167" fontId="0" fillId="0" borderId="14" xfId="1" applyNumberFormat="1" applyFont="1" applyBorder="1" applyAlignment="1">
      <alignment vertical="center"/>
    </xf>
    <xf numFmtId="43" fontId="0" fillId="0" borderId="14" xfId="0" applyNumberFormat="1" applyBorder="1" applyAlignment="1">
      <alignment vertical="center"/>
    </xf>
    <xf numFmtId="43" fontId="0" fillId="0" borderId="14" xfId="1" applyNumberFormat="1" applyFont="1" applyBorder="1" applyAlignment="1">
      <alignment vertical="center"/>
    </xf>
    <xf numFmtId="43" fontId="0" fillId="0" borderId="15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167" fontId="18" fillId="2" borderId="18" xfId="1" applyNumberFormat="1" applyFont="1" applyFill="1" applyBorder="1" applyAlignment="1">
      <alignment vertical="center"/>
    </xf>
    <xf numFmtId="43" fontId="18" fillId="2" borderId="18" xfId="1" applyNumberFormat="1" applyFont="1" applyFill="1" applyBorder="1" applyAlignment="1">
      <alignment vertical="center"/>
    </xf>
    <xf numFmtId="43" fontId="18" fillId="2" borderId="19" xfId="1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167" fontId="19" fillId="0" borderId="0" xfId="1" applyNumberFormat="1" applyFont="1" applyAlignment="1" applyProtection="1">
      <alignment horizontal="left"/>
      <protection locked="0"/>
    </xf>
    <xf numFmtId="43" fontId="19" fillId="0" borderId="0" xfId="1" applyNumberFormat="1" applyFont="1" applyAlignment="1" applyProtection="1">
      <alignment horizontal="left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NumberFormat="1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16" xfId="0" applyBorder="1"/>
    <xf numFmtId="168" fontId="0" fillId="0" borderId="15" xfId="1" applyNumberFormat="1" applyFont="1" applyBorder="1" applyAlignment="1">
      <alignment vertical="center"/>
    </xf>
    <xf numFmtId="169" fontId="0" fillId="0" borderId="15" xfId="1" applyNumberFormat="1" applyFont="1" applyBorder="1" applyAlignment="1">
      <alignment vertical="center"/>
    </xf>
    <xf numFmtId="170" fontId="0" fillId="0" borderId="15" xfId="1" applyNumberFormat="1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67" fontId="18" fillId="0" borderId="0" xfId="1" applyNumberFormat="1" applyFont="1" applyFill="1" applyBorder="1" applyAlignment="1">
      <alignment vertical="center"/>
    </xf>
    <xf numFmtId="43" fontId="18" fillId="0" borderId="0" xfId="1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0" fillId="0" borderId="14" xfId="0" applyFont="1" applyBorder="1" applyAlignment="1">
      <alignment vertical="center"/>
    </xf>
    <xf numFmtId="167" fontId="17" fillId="4" borderId="18" xfId="1" applyNumberFormat="1" applyFont="1" applyFill="1" applyBorder="1" applyAlignment="1">
      <alignment vertical="center"/>
    </xf>
    <xf numFmtId="43" fontId="17" fillId="4" borderId="18" xfId="1" applyNumberFormat="1" applyFont="1" applyFill="1" applyBorder="1" applyAlignment="1">
      <alignment vertical="center"/>
    </xf>
    <xf numFmtId="43" fontId="17" fillId="4" borderId="19" xfId="1" applyNumberFormat="1" applyFont="1" applyFill="1" applyBorder="1" applyAlignment="1">
      <alignment vertical="center"/>
    </xf>
    <xf numFmtId="167" fontId="21" fillId="3" borderId="0" xfId="5" applyNumberFormat="1" applyFont="1" applyFill="1"/>
    <xf numFmtId="168" fontId="22" fillId="3" borderId="0" xfId="5" applyNumberFormat="1" applyFont="1" applyFill="1" applyAlignment="1">
      <alignment horizontal="right"/>
    </xf>
    <xf numFmtId="0" fontId="21" fillId="3" borderId="0" xfId="0" applyFont="1" applyFill="1"/>
    <xf numFmtId="171" fontId="21" fillId="3" borderId="0" xfId="0" applyNumberFormat="1" applyFont="1" applyFill="1"/>
    <xf numFmtId="168" fontId="21" fillId="3" borderId="0" xfId="5" applyNumberFormat="1" applyFont="1" applyFill="1"/>
    <xf numFmtId="171" fontId="20" fillId="3" borderId="5" xfId="0" applyNumberFormat="1" applyFont="1" applyFill="1" applyBorder="1" applyAlignment="1">
      <alignment horizontal="center" vertical="center" wrapText="1"/>
    </xf>
    <xf numFmtId="0" fontId="20" fillId="3" borderId="5" xfId="6" applyNumberFormat="1" applyFont="1" applyFill="1" applyBorder="1" applyAlignment="1">
      <alignment horizontal="center" vertical="center" wrapText="1"/>
    </xf>
    <xf numFmtId="167" fontId="20" fillId="3" borderId="5" xfId="5" applyNumberFormat="1" applyFont="1" applyFill="1" applyBorder="1" applyAlignment="1">
      <alignment horizontal="center" vertical="center" wrapText="1"/>
    </xf>
    <xf numFmtId="168" fontId="20" fillId="3" borderId="5" xfId="5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/>
    <xf numFmtId="0" fontId="21" fillId="3" borderId="5" xfId="0" applyFont="1" applyFill="1" applyBorder="1" applyAlignment="1">
      <alignment wrapText="1"/>
    </xf>
    <xf numFmtId="167" fontId="21" fillId="3" borderId="5" xfId="5" applyNumberFormat="1" applyFont="1" applyFill="1" applyBorder="1"/>
    <xf numFmtId="43" fontId="21" fillId="3" borderId="5" xfId="5" applyNumberFormat="1" applyFont="1" applyFill="1" applyBorder="1"/>
    <xf numFmtId="172" fontId="21" fillId="3" borderId="0" xfId="0" applyNumberFormat="1" applyFont="1" applyFill="1"/>
    <xf numFmtId="168" fontId="21" fillId="3" borderId="0" xfId="0" applyNumberFormat="1" applyFont="1" applyFill="1"/>
    <xf numFmtId="167" fontId="20" fillId="4" borderId="5" xfId="5" applyNumberFormat="1" applyFont="1" applyFill="1" applyBorder="1" applyAlignment="1">
      <alignment horizontal="right" vertical="center" wrapText="1"/>
    </xf>
    <xf numFmtId="43" fontId="20" fillId="4" borderId="5" xfId="5" applyNumberFormat="1" applyFont="1" applyFill="1" applyBorder="1" applyAlignment="1">
      <alignment horizontal="right" vertical="center" wrapText="1"/>
    </xf>
    <xf numFmtId="0" fontId="20" fillId="3" borderId="0" xfId="0" applyFont="1" applyFill="1" applyBorder="1" applyAlignment="1">
      <alignment horizontal="center" vertical="center" wrapText="1"/>
    </xf>
    <xf numFmtId="167" fontId="20" fillId="3" borderId="0" xfId="5" applyNumberFormat="1" applyFont="1" applyFill="1" applyBorder="1" applyAlignment="1">
      <alignment horizontal="right" vertical="center" wrapText="1"/>
    </xf>
    <xf numFmtId="168" fontId="20" fillId="3" borderId="0" xfId="5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168" fontId="0" fillId="0" borderId="14" xfId="1" applyNumberFormat="1" applyFont="1" applyBorder="1" applyAlignment="1">
      <alignment vertical="center"/>
    </xf>
    <xf numFmtId="169" fontId="0" fillId="0" borderId="14" xfId="1" applyNumberFormat="1" applyFont="1" applyBorder="1" applyAlignment="1">
      <alignment vertical="center"/>
    </xf>
    <xf numFmtId="170" fontId="0" fillId="0" borderId="14" xfId="1" applyNumberFormat="1" applyFont="1" applyBorder="1" applyAlignment="1">
      <alignment vertical="center"/>
    </xf>
    <xf numFmtId="166" fontId="4" fillId="0" borderId="0" xfId="3" applyNumberFormat="1" applyFont="1" applyFill="1" applyBorder="1"/>
    <xf numFmtId="166" fontId="9" fillId="2" borderId="0" xfId="3" applyNumberFormat="1" applyFont="1" applyFill="1" applyBorder="1" applyAlignment="1">
      <alignment horizontal="center" vertical="center" wrapText="1"/>
    </xf>
    <xf numFmtId="166" fontId="4" fillId="0" borderId="0" xfId="3" applyNumberFormat="1" applyFont="1" applyBorder="1"/>
    <xf numFmtId="165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165" fontId="55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3" borderId="0" xfId="6" applyFont="1" applyFill="1" applyAlignment="1">
      <alignment horizontal="center"/>
    </xf>
    <xf numFmtId="0" fontId="20" fillId="3" borderId="0" xfId="6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" fillId="0" borderId="0" xfId="0" applyFont="1"/>
    <xf numFmtId="0" fontId="16" fillId="0" borderId="0" xfId="0" applyFont="1" applyAlignment="1"/>
  </cellXfs>
  <cellStyles count="163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_Book1" xfId="16"/>
    <cellStyle name="1" xfId="17"/>
    <cellStyle name="2" xfId="18"/>
    <cellStyle name="3" xfId="19"/>
    <cellStyle name="4" xfId="20"/>
    <cellStyle name="AeE­ [0]_INQUIRY ¿μ¾÷AßAø " xfId="21"/>
    <cellStyle name="ÅëÈ­ [0]_S" xfId="22"/>
    <cellStyle name="AeE­_INQUIRY ¿μ¾÷AßAø " xfId="23"/>
    <cellStyle name="ÅëÈ­_S" xfId="24"/>
    <cellStyle name="AÞ¸¶ [0]_INQUIRY ¿?¾÷AßAø " xfId="25"/>
    <cellStyle name="ÄÞ¸¶ [0]_S" xfId="26"/>
    <cellStyle name="AÞ¸¶_INQUIRY ¿?¾÷AßAø " xfId="27"/>
    <cellStyle name="ÄÞ¸¶_S" xfId="28"/>
    <cellStyle name="C?AØ_¿?¾÷CoE² " xfId="29"/>
    <cellStyle name="C￥AØ_¿μ¾÷CoE² " xfId="30"/>
    <cellStyle name="Ç¥ÁØ_S" xfId="31"/>
    <cellStyle name="C￥AØ_Sheet1_¿μ¾÷CoE² " xfId="32"/>
    <cellStyle name="Calc Currency (0)" xfId="33"/>
    <cellStyle name="Calc Currency (0) 2" xfId="34"/>
    <cellStyle name="Calc Currency (0) 3" xfId="35"/>
    <cellStyle name="Comma" xfId="1" builtinId="3"/>
    <cellStyle name="Comma 2" xfId="37"/>
    <cellStyle name="Comma 2 2" xfId="38"/>
    <cellStyle name="Comma 2 2 2" xfId="39"/>
    <cellStyle name="Comma 2 2 3" xfId="4"/>
    <cellStyle name="Comma 2 2 3 2" xfId="40"/>
    <cellStyle name="Comma 2 2 4" xfId="41"/>
    <cellStyle name="Comma 2 3" xfId="42"/>
    <cellStyle name="Comma 2 4" xfId="43"/>
    <cellStyle name="Comma 2 5" xfId="44"/>
    <cellStyle name="Comma 3" xfId="45"/>
    <cellStyle name="Comma 3 2" xfId="46"/>
    <cellStyle name="Comma 3 3" xfId="47"/>
    <cellStyle name="Comma 3 4" xfId="48"/>
    <cellStyle name="Comma 4" xfId="5"/>
    <cellStyle name="Comma 4 2" xfId="49"/>
    <cellStyle name="Comma 5" xfId="36"/>
    <cellStyle name="Comma0" xfId="50"/>
    <cellStyle name="Currency0" xfId="51"/>
    <cellStyle name="Date" xfId="52"/>
    <cellStyle name="Fixed" xfId="53"/>
    <cellStyle name="Header1" xfId="54"/>
    <cellStyle name="Header2" xfId="55"/>
    <cellStyle name="Heading 1 2" xfId="56"/>
    <cellStyle name="Heading 1 3" xfId="57"/>
    <cellStyle name="Heading 1 4" xfId="58"/>
    <cellStyle name="Heading 1 5" xfId="59"/>
    <cellStyle name="Heading 1 6" xfId="60"/>
    <cellStyle name="Heading 1 7" xfId="61"/>
    <cellStyle name="Heading 1 8" xfId="62"/>
    <cellStyle name="Heading 1 9" xfId="63"/>
    <cellStyle name="Heading 2 2" xfId="64"/>
    <cellStyle name="Heading 2 3" xfId="65"/>
    <cellStyle name="Heading 2 4" xfId="66"/>
    <cellStyle name="Heading 2 5" xfId="67"/>
    <cellStyle name="Heading 2 6" xfId="68"/>
    <cellStyle name="Heading 2 7" xfId="69"/>
    <cellStyle name="Heading 2 8" xfId="70"/>
    <cellStyle name="Heading 2 9" xfId="71"/>
    <cellStyle name="Ledger 17 x 11 in" xfId="72"/>
    <cellStyle name="moi" xfId="73"/>
    <cellStyle name="moi 2" xfId="74"/>
    <cellStyle name="moi 3" xfId="75"/>
    <cellStyle name="n" xfId="76"/>
    <cellStyle name="Normal" xfId="0" builtinId="0"/>
    <cellStyle name="Normal - Style1" xfId="77"/>
    <cellStyle name="Normal 10" xfId="6"/>
    <cellStyle name="Normal 11" xfId="78"/>
    <cellStyle name="Normal 12" xfId="79"/>
    <cellStyle name="Normal 13" xfId="80"/>
    <cellStyle name="Normal 14" xfId="81"/>
    <cellStyle name="Normal 15" xfId="82"/>
    <cellStyle name="Normal 16" xfId="83"/>
    <cellStyle name="Normal 17" xfId="84"/>
    <cellStyle name="Normal 18" xfId="85"/>
    <cellStyle name="Normal 19" xfId="86"/>
    <cellStyle name="Normal 2" xfId="87"/>
    <cellStyle name="Normal 2 2" xfId="88"/>
    <cellStyle name="Normal 2 2 2" xfId="89"/>
    <cellStyle name="Normal 2 2 3" xfId="90"/>
    <cellStyle name="Normal 2 2 4" xfId="91"/>
    <cellStyle name="Normal 2 3" xfId="92"/>
    <cellStyle name="Normal 2 4" xfId="93"/>
    <cellStyle name="Normal 2 5" xfId="94"/>
    <cellStyle name="Normal 2 6" xfId="95"/>
    <cellStyle name="Normal 2 7" xfId="96"/>
    <cellStyle name="Normal 20" xfId="97"/>
    <cellStyle name="Normal 21" xfId="98"/>
    <cellStyle name="Normal 22" xfId="99"/>
    <cellStyle name="Normal 23" xfId="100"/>
    <cellStyle name="Normal 24" xfId="7"/>
    <cellStyle name="Normal 25" xfId="126"/>
    <cellStyle name="Normal 26" xfId="162"/>
    <cellStyle name="Normal 27" xfId="161"/>
    <cellStyle name="Normal 3" xfId="101"/>
    <cellStyle name="Normal 3 2" xfId="102"/>
    <cellStyle name="Normal 3 3" xfId="103"/>
    <cellStyle name="Normal 3 4" xfId="104"/>
    <cellStyle name="Normal 3 5" xfId="105"/>
    <cellStyle name="Normal 3_Book1" xfId="106"/>
    <cellStyle name="Normal 4" xfId="107"/>
    <cellStyle name="Normal 4 2" xfId="108"/>
    <cellStyle name="Normal 4 3" xfId="109"/>
    <cellStyle name="Normal 4 4" xfId="110"/>
    <cellStyle name="Normal 4 5" xfId="111"/>
    <cellStyle name="Normal 5" xfId="112"/>
    <cellStyle name="Normal 5 2" xfId="113"/>
    <cellStyle name="Normal 5 3" xfId="114"/>
    <cellStyle name="Normal 5 4" xfId="115"/>
    <cellStyle name="Normal 5 5" xfId="116"/>
    <cellStyle name="Normal 6" xfId="117"/>
    <cellStyle name="Normal 7" xfId="118"/>
    <cellStyle name="Normal 8" xfId="119"/>
    <cellStyle name="Normal 9" xfId="120"/>
    <cellStyle name="Normal1" xfId="121"/>
    <cellStyle name="Normal1 2" xfId="122"/>
    <cellStyle name="Normal1 3" xfId="123"/>
    <cellStyle name="Percent" xfId="2" builtinId="5"/>
    <cellStyle name="Percent 2" xfId="125"/>
    <cellStyle name="Percent 2 2" xfId="3"/>
    <cellStyle name="Percent 3" xfId="127"/>
    <cellStyle name="Percent 4" xfId="128"/>
    <cellStyle name="Percent 5" xfId="129"/>
    <cellStyle name="Percent 6" xfId="130"/>
    <cellStyle name="Percent 7" xfId="124"/>
    <cellStyle name="Style 1" xfId="131"/>
    <cellStyle name="Total 2" xfId="132"/>
    <cellStyle name="Total 3" xfId="133"/>
    <cellStyle name="Total 4" xfId="134"/>
    <cellStyle name="Total 5" xfId="135"/>
    <cellStyle name="Total 6" xfId="136"/>
    <cellStyle name="Total 7" xfId="137"/>
    <cellStyle name="Total 8" xfId="138"/>
    <cellStyle name="Total 9" xfId="139"/>
    <cellStyle name="xuan" xfId="140"/>
    <cellStyle name=" [0.00]_ Att. 1- Cover" xfId="141"/>
    <cellStyle name="_ Att. 1- Cover" xfId="142"/>
    <cellStyle name="?_ Att. 1- Cover" xfId="143"/>
    <cellStyle name="똿뗦먛귟 [0.00]_PRODUCT DETAIL Q1" xfId="144"/>
    <cellStyle name="똿뗦먛귟_PRODUCT DETAIL Q1" xfId="145"/>
    <cellStyle name="믅됞 [0.00]_PRODUCT DETAIL Q1" xfId="146"/>
    <cellStyle name="믅됞_PRODUCT DETAIL Q1" xfId="147"/>
    <cellStyle name="백분율_95" xfId="148"/>
    <cellStyle name="뷭?_BOOKSHIP" xfId="149"/>
    <cellStyle name="콤마 [0]_1202" xfId="150"/>
    <cellStyle name="콤마_1202" xfId="151"/>
    <cellStyle name="통화 [0]_1202" xfId="152"/>
    <cellStyle name="통화_1202" xfId="153"/>
    <cellStyle name="표준_(정보부문)월별인원계획" xfId="154"/>
    <cellStyle name="一般_00Q3902REV.1" xfId="155"/>
    <cellStyle name="千分位[0]_00Q3902REV.1" xfId="156"/>
    <cellStyle name="千分位_00Q3902REV.1" xfId="157"/>
    <cellStyle name="貨幣 [0]_00Q3902REV.1" xfId="158"/>
    <cellStyle name="貨幣[0]_BRE" xfId="159"/>
    <cellStyle name="貨幣_00Q3902REV.1" xfId="160"/>
  </cellStyles>
  <dxfs count="6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3.2020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%20lieu%20FDI/Nam%202018/Data%207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ang 03"/>
      <sheetName val="Thang 3 2020"/>
      <sheetName val="Luy kế T2-2020"/>
      <sheetName val="Sheet1"/>
      <sheetName val="DM moi 3 2020"/>
      <sheetName val="Sheet2"/>
      <sheetName val="DM TV 3 2020"/>
      <sheetName val="sjklzm1j"/>
      <sheetName val="Sheet3"/>
      <sheetName val="GVMCP 02 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ang 7"/>
      <sheetName val="Thang 7 2018"/>
      <sheetName val="Luy kế T7-2018"/>
      <sheetName val="Sheet1"/>
      <sheetName val="DM moi 7 2018"/>
      <sheetName val="Sheet2"/>
      <sheetName val="DM TV 7 2018"/>
      <sheetName val="sjklzm1j"/>
      <sheetName val="Sheet3"/>
      <sheetName val="Pivot GVMCP"/>
      <sheetName val="GVMCP 7 2018"/>
    </sheetNames>
    <sheetDataSet>
      <sheetData sheetId="0" refreshError="1"/>
      <sheetData sheetId="1" refreshError="1"/>
      <sheetData sheetId="2" refreshError="1">
        <row r="46">
          <cell r="B46" t="str">
            <v>Hàn Quốc</v>
          </cell>
          <cell r="C46">
            <v>7080</v>
          </cell>
          <cell r="D46">
            <v>61510.209108960007</v>
          </cell>
        </row>
        <row r="47">
          <cell r="B47" t="str">
            <v>Nhật Bản</v>
          </cell>
          <cell r="C47">
            <v>3835</v>
          </cell>
          <cell r="D47">
            <v>55857.382221499996</v>
          </cell>
        </row>
        <row r="48">
          <cell r="B48" t="str">
            <v>Singapore</v>
          </cell>
          <cell r="C48">
            <v>2091</v>
          </cell>
          <cell r="D48">
            <v>45141.754798000002</v>
          </cell>
        </row>
        <row r="49">
          <cell r="B49" t="str">
            <v>Đài Loan</v>
          </cell>
          <cell r="C49">
            <v>2551</v>
          </cell>
          <cell r="D49">
            <v>30911.224491419998</v>
          </cell>
        </row>
        <row r="50">
          <cell r="B50" t="str">
            <v>BritishVirginIslands</v>
          </cell>
          <cell r="C50">
            <v>773</v>
          </cell>
          <cell r="D50">
            <v>20652.027362150002</v>
          </cell>
        </row>
        <row r="51">
          <cell r="B51" t="str">
            <v>Hồng Kông</v>
          </cell>
          <cell r="C51">
            <v>1349</v>
          </cell>
          <cell r="D51">
            <v>18862.696527290002</v>
          </cell>
        </row>
        <row r="52">
          <cell r="B52" t="str">
            <v>Trung Quốc</v>
          </cell>
          <cell r="C52">
            <v>1977</v>
          </cell>
          <cell r="D52">
            <v>12693.5600254</v>
          </cell>
        </row>
        <row r="53">
          <cell r="B53" t="str">
            <v>Malaysia</v>
          </cell>
          <cell r="C53">
            <v>580</v>
          </cell>
          <cell r="D53">
            <v>12414.174611</v>
          </cell>
        </row>
        <row r="54">
          <cell r="B54" t="str">
            <v>Thái Lan</v>
          </cell>
          <cell r="C54">
            <v>500</v>
          </cell>
          <cell r="D54">
            <v>10219.2538296</v>
          </cell>
        </row>
        <row r="55">
          <cell r="B55" t="str">
            <v>Hà Lan</v>
          </cell>
          <cell r="C55">
            <v>318</v>
          </cell>
          <cell r="D55">
            <v>9135.374683</v>
          </cell>
        </row>
        <row r="56">
          <cell r="B56" t="str">
            <v>Hoa Kỳ</v>
          </cell>
          <cell r="C56">
            <v>884</v>
          </cell>
          <cell r="D56">
            <v>8965.1866383399993</v>
          </cell>
        </row>
        <row r="57">
          <cell r="B57" t="str">
            <v>Cayman Islands</v>
          </cell>
          <cell r="C57">
            <v>108</v>
          </cell>
          <cell r="D57">
            <v>7109.0617190000003</v>
          </cell>
        </row>
        <row r="58">
          <cell r="B58" t="str">
            <v>Samoa</v>
          </cell>
          <cell r="C58">
            <v>258</v>
          </cell>
          <cell r="D58">
            <v>6128.8341769999997</v>
          </cell>
        </row>
        <row r="59">
          <cell r="B59" t="str">
            <v>Canada</v>
          </cell>
          <cell r="C59">
            <v>168</v>
          </cell>
          <cell r="D59">
            <v>5118.7494889999998</v>
          </cell>
        </row>
        <row r="60">
          <cell r="B60" t="str">
            <v>Pháp</v>
          </cell>
          <cell r="C60">
            <v>528</v>
          </cell>
          <cell r="D60">
            <v>3649.3328809999998</v>
          </cell>
        </row>
        <row r="61">
          <cell r="B61" t="str">
            <v>Vương quốc Anh</v>
          </cell>
          <cell r="C61">
            <v>341</v>
          </cell>
          <cell r="D61">
            <v>3558.1955520000001</v>
          </cell>
        </row>
        <row r="62">
          <cell r="B62" t="str">
            <v>Luxembourg</v>
          </cell>
          <cell r="C62">
            <v>47</v>
          </cell>
          <cell r="D62">
            <v>2338.3817760000002</v>
          </cell>
        </row>
        <row r="63">
          <cell r="B63" t="str">
            <v>Thụy Sỹ</v>
          </cell>
          <cell r="C63">
            <v>138</v>
          </cell>
          <cell r="D63">
            <v>1857.8055879999999</v>
          </cell>
        </row>
        <row r="64">
          <cell r="B64" t="str">
            <v>Australia</v>
          </cell>
          <cell r="C64">
            <v>428</v>
          </cell>
          <cell r="D64">
            <v>1843.504837</v>
          </cell>
        </row>
        <row r="65">
          <cell r="B65" t="str">
            <v>CHLB Đức</v>
          </cell>
          <cell r="C65">
            <v>304</v>
          </cell>
          <cell r="D65">
            <v>1805.4405360000001</v>
          </cell>
        </row>
        <row r="66">
          <cell r="B66" t="str">
            <v>Brunei Darussalam</v>
          </cell>
          <cell r="C66">
            <v>185</v>
          </cell>
          <cell r="D66">
            <v>1095.2374671</v>
          </cell>
        </row>
        <row r="67">
          <cell r="B67" t="str">
            <v>Seychelles</v>
          </cell>
          <cell r="C67">
            <v>134</v>
          </cell>
          <cell r="D67">
            <v>1037.886587</v>
          </cell>
        </row>
        <row r="68">
          <cell r="B68" t="str">
            <v>Liên bang Nga</v>
          </cell>
          <cell r="C68">
            <v>116</v>
          </cell>
          <cell r="D68">
            <v>940.09114099999999</v>
          </cell>
        </row>
        <row r="69">
          <cell r="B69" t="str">
            <v>Bỉ</v>
          </cell>
          <cell r="C69">
            <v>68</v>
          </cell>
          <cell r="D69">
            <v>912.53375254999992</v>
          </cell>
        </row>
        <row r="70">
          <cell r="B70" t="str">
            <v>British West Indies</v>
          </cell>
          <cell r="C70">
            <v>14</v>
          </cell>
          <cell r="D70">
            <v>911.49909000000002</v>
          </cell>
        </row>
        <row r="71">
          <cell r="B71" t="str">
            <v>Ấn Độ</v>
          </cell>
          <cell r="C71">
            <v>194</v>
          </cell>
          <cell r="D71">
            <v>875.40490299999999</v>
          </cell>
        </row>
        <row r="72">
          <cell r="B72" t="str">
            <v>Thổ Nhĩ Kỳ</v>
          </cell>
          <cell r="C72">
            <v>19</v>
          </cell>
          <cell r="D72">
            <v>708.423</v>
          </cell>
        </row>
        <row r="73">
          <cell r="B73" t="str">
            <v>Đan Mạch</v>
          </cell>
          <cell r="C73">
            <v>133</v>
          </cell>
          <cell r="D73">
            <v>685.89318148000007</v>
          </cell>
        </row>
        <row r="74">
          <cell r="B74" t="str">
            <v>Indonesia</v>
          </cell>
          <cell r="C74">
            <v>72</v>
          </cell>
          <cell r="D74">
            <v>585.08449399999995</v>
          </cell>
        </row>
        <row r="75">
          <cell r="B75" t="str">
            <v>Cộng Hòa Síp</v>
          </cell>
          <cell r="C75">
            <v>16</v>
          </cell>
          <cell r="D75">
            <v>466.988563</v>
          </cell>
        </row>
        <row r="76">
          <cell r="B76" t="str">
            <v>Italia</v>
          </cell>
          <cell r="C76">
            <v>89</v>
          </cell>
          <cell r="D76">
            <v>388.27896299999998</v>
          </cell>
        </row>
        <row r="77">
          <cell r="B77" t="str">
            <v>Bermuda</v>
          </cell>
          <cell r="C77">
            <v>12</v>
          </cell>
          <cell r="D77">
            <v>362.658366</v>
          </cell>
        </row>
        <row r="78">
          <cell r="B78" t="str">
            <v>Philippines</v>
          </cell>
          <cell r="C78">
            <v>79</v>
          </cell>
          <cell r="D78">
            <v>353.015782</v>
          </cell>
        </row>
        <row r="79">
          <cell r="B79" t="str">
            <v>Thụy Điển</v>
          </cell>
          <cell r="C79">
            <v>64</v>
          </cell>
          <cell r="D79">
            <v>349.41523100000001</v>
          </cell>
        </row>
        <row r="80">
          <cell r="B80" t="str">
            <v>Mauritius</v>
          </cell>
          <cell r="C80">
            <v>50</v>
          </cell>
          <cell r="D80">
            <v>346.05416600000001</v>
          </cell>
        </row>
        <row r="81">
          <cell r="B81" t="str">
            <v>Oman</v>
          </cell>
          <cell r="C81">
            <v>5</v>
          </cell>
          <cell r="D81">
            <v>337.02559400000001</v>
          </cell>
        </row>
        <row r="82">
          <cell r="B82" t="str">
            <v>Marshall Islands</v>
          </cell>
          <cell r="C82">
            <v>8</v>
          </cell>
          <cell r="D82">
            <v>201.09536299999999</v>
          </cell>
        </row>
        <row r="83">
          <cell r="B83" t="str">
            <v>Slovakia</v>
          </cell>
          <cell r="C83">
            <v>10</v>
          </cell>
          <cell r="D83">
            <v>197.27718300000001</v>
          </cell>
        </row>
        <row r="84">
          <cell r="B84" t="str">
            <v>Ba Lan</v>
          </cell>
          <cell r="C84">
            <v>15</v>
          </cell>
          <cell r="D84">
            <v>182.891874</v>
          </cell>
        </row>
        <row r="85">
          <cell r="B85" t="str">
            <v>Belize</v>
          </cell>
          <cell r="C85">
            <v>22</v>
          </cell>
          <cell r="D85">
            <v>175.38055499999999</v>
          </cell>
        </row>
        <row r="86">
          <cell r="B86" t="str">
            <v>Cook Islands</v>
          </cell>
          <cell r="C86">
            <v>2</v>
          </cell>
          <cell r="D86">
            <v>172</v>
          </cell>
        </row>
        <row r="87">
          <cell r="B87" t="str">
            <v>Nauy</v>
          </cell>
          <cell r="C87">
            <v>40</v>
          </cell>
          <cell r="D87">
            <v>166.238923</v>
          </cell>
        </row>
        <row r="88">
          <cell r="B88" t="str">
            <v>Áo</v>
          </cell>
          <cell r="C88">
            <v>31</v>
          </cell>
          <cell r="D88">
            <v>143.74834899999999</v>
          </cell>
        </row>
        <row r="89">
          <cell r="B89" t="str">
            <v>Bahamas</v>
          </cell>
          <cell r="C89">
            <v>3</v>
          </cell>
          <cell r="D89">
            <v>108.65254</v>
          </cell>
        </row>
        <row r="90">
          <cell r="B90" t="str">
            <v>New Zealand</v>
          </cell>
          <cell r="C90">
            <v>32</v>
          </cell>
          <cell r="D90">
            <v>102.79472800000001</v>
          </cell>
        </row>
        <row r="91">
          <cell r="B91" t="str">
            <v>Tây Ban Nha</v>
          </cell>
          <cell r="C91">
            <v>67</v>
          </cell>
          <cell r="D91">
            <v>93.027863999999994</v>
          </cell>
        </row>
        <row r="92">
          <cell r="B92" t="str">
            <v>Cộng hòa Séc</v>
          </cell>
          <cell r="C92">
            <v>37</v>
          </cell>
          <cell r="D92">
            <v>90.058142000000004</v>
          </cell>
        </row>
        <row r="93">
          <cell r="B93" t="str">
            <v>Sri Lanka</v>
          </cell>
          <cell r="C93">
            <v>16</v>
          </cell>
          <cell r="D93">
            <v>78.119681</v>
          </cell>
        </row>
        <row r="94">
          <cell r="B94" t="str">
            <v>Angola</v>
          </cell>
          <cell r="C94">
            <v>4</v>
          </cell>
          <cell r="D94">
            <v>74.48</v>
          </cell>
        </row>
        <row r="95">
          <cell r="B95" t="str">
            <v>Anguilla</v>
          </cell>
          <cell r="C95">
            <v>9</v>
          </cell>
          <cell r="D95">
            <v>72.66</v>
          </cell>
        </row>
        <row r="96">
          <cell r="B96" t="str">
            <v>Lào</v>
          </cell>
          <cell r="C96">
            <v>7</v>
          </cell>
          <cell r="D96">
            <v>69.958528000000001</v>
          </cell>
        </row>
        <row r="97">
          <cell r="B97" t="str">
            <v>Ma Cao</v>
          </cell>
          <cell r="C97">
            <v>13</v>
          </cell>
          <cell r="D97">
            <v>68.625093000000007</v>
          </cell>
        </row>
        <row r="98">
          <cell r="B98" t="str">
            <v>Israel</v>
          </cell>
          <cell r="C98">
            <v>26</v>
          </cell>
          <cell r="D98">
            <v>68.399624000000003</v>
          </cell>
        </row>
        <row r="99">
          <cell r="B99" t="str">
            <v>Barbados</v>
          </cell>
          <cell r="C99">
            <v>3</v>
          </cell>
          <cell r="D99">
            <v>68.393000000000001</v>
          </cell>
        </row>
        <row r="100">
          <cell r="B100" t="str">
            <v>Campuchia</v>
          </cell>
          <cell r="C100">
            <v>18</v>
          </cell>
          <cell r="D100">
            <v>64.490908000000005</v>
          </cell>
        </row>
        <row r="101">
          <cell r="B101" t="str">
            <v>Hungary</v>
          </cell>
          <cell r="C101">
            <v>17</v>
          </cell>
          <cell r="D101">
            <v>63.564402999999999</v>
          </cell>
        </row>
        <row r="102">
          <cell r="B102" t="str">
            <v>Ecuador</v>
          </cell>
          <cell r="C102">
            <v>4</v>
          </cell>
          <cell r="D102">
            <v>56.703420000000001</v>
          </cell>
        </row>
        <row r="103">
          <cell r="B103" t="str">
            <v>Saint Vincent and the Grenadines</v>
          </cell>
          <cell r="C103">
            <v>4</v>
          </cell>
          <cell r="D103">
            <v>47.6</v>
          </cell>
        </row>
        <row r="104">
          <cell r="B104" t="str">
            <v>Swaziland</v>
          </cell>
          <cell r="C104">
            <v>1</v>
          </cell>
          <cell r="D104">
            <v>45</v>
          </cell>
        </row>
        <row r="105">
          <cell r="B105" t="str">
            <v>Saint Kitts and Nevis</v>
          </cell>
          <cell r="C105">
            <v>3</v>
          </cell>
          <cell r="D105">
            <v>39.884999999999998</v>
          </cell>
        </row>
        <row r="106">
          <cell r="B106" t="str">
            <v>Channel Islands</v>
          </cell>
          <cell r="C106">
            <v>10</v>
          </cell>
          <cell r="D106">
            <v>38.475999999999999</v>
          </cell>
        </row>
        <row r="107">
          <cell r="B107" t="str">
            <v>Liechtenstein</v>
          </cell>
          <cell r="C107">
            <v>3</v>
          </cell>
          <cell r="D107">
            <v>35.612305999999997</v>
          </cell>
        </row>
        <row r="108">
          <cell r="B108" t="str">
            <v>Isle of Man</v>
          </cell>
          <cell r="C108">
            <v>2</v>
          </cell>
          <cell r="D108">
            <v>35.07038</v>
          </cell>
        </row>
        <row r="109">
          <cell r="B109" t="str">
            <v>Panama</v>
          </cell>
          <cell r="C109">
            <v>11</v>
          </cell>
          <cell r="D109">
            <v>31.05</v>
          </cell>
        </row>
        <row r="110">
          <cell r="B110" t="str">
            <v>Bulgaria</v>
          </cell>
          <cell r="C110">
            <v>9</v>
          </cell>
          <cell r="D110">
            <v>30.990466999999999</v>
          </cell>
        </row>
        <row r="111">
          <cell r="B111" t="str">
            <v>Ukraina</v>
          </cell>
          <cell r="C111">
            <v>23</v>
          </cell>
          <cell r="D111">
            <v>29.517353</v>
          </cell>
        </row>
        <row r="112">
          <cell r="B112" t="str">
            <v>Các tiểu vương quốc Ả Rập thống nhất</v>
          </cell>
          <cell r="C112">
            <v>17</v>
          </cell>
          <cell r="D112">
            <v>29.065999999999999</v>
          </cell>
        </row>
        <row r="113">
          <cell r="B113" t="str">
            <v>Irắc</v>
          </cell>
          <cell r="C113">
            <v>6</v>
          </cell>
          <cell r="D113">
            <v>27.283180999999999</v>
          </cell>
        </row>
        <row r="114">
          <cell r="B114" t="str">
            <v>El Salvador</v>
          </cell>
          <cell r="C114">
            <v>2</v>
          </cell>
          <cell r="D114">
            <v>22.5</v>
          </cell>
        </row>
        <row r="115">
          <cell r="B115" t="str">
            <v>Phần Lan</v>
          </cell>
          <cell r="C115">
            <v>17</v>
          </cell>
          <cell r="D115">
            <v>22.496434000000001</v>
          </cell>
        </row>
        <row r="116">
          <cell r="B116" t="str">
            <v>Ireland</v>
          </cell>
          <cell r="C116">
            <v>17</v>
          </cell>
          <cell r="D116">
            <v>20.802</v>
          </cell>
        </row>
        <row r="117">
          <cell r="B117" t="str">
            <v>Costa Rica</v>
          </cell>
          <cell r="C117">
            <v>4</v>
          </cell>
          <cell r="D117">
            <v>16.658062000000001</v>
          </cell>
        </row>
        <row r="118">
          <cell r="B118" t="str">
            <v>Belarus</v>
          </cell>
          <cell r="C118">
            <v>1</v>
          </cell>
          <cell r="D118">
            <v>16.2</v>
          </cell>
        </row>
        <row r="119">
          <cell r="B119" t="str">
            <v>Armenia</v>
          </cell>
          <cell r="C119">
            <v>2</v>
          </cell>
          <cell r="D119">
            <v>12.98</v>
          </cell>
        </row>
        <row r="120">
          <cell r="B120" t="str">
            <v>Island of Nevis</v>
          </cell>
          <cell r="C120">
            <v>3</v>
          </cell>
          <cell r="D120">
            <v>11.778</v>
          </cell>
        </row>
        <row r="121">
          <cell r="B121" t="str">
            <v>Dominica</v>
          </cell>
          <cell r="C121">
            <v>1</v>
          </cell>
          <cell r="D121">
            <v>8</v>
          </cell>
        </row>
        <row r="122">
          <cell r="B122" t="str">
            <v>Cu Ba</v>
          </cell>
          <cell r="C122">
            <v>2</v>
          </cell>
          <cell r="D122">
            <v>6.7</v>
          </cell>
        </row>
        <row r="123">
          <cell r="B123" t="str">
            <v>Pakistan</v>
          </cell>
          <cell r="C123">
            <v>42</v>
          </cell>
          <cell r="D123">
            <v>5.7066210000000002</v>
          </cell>
        </row>
        <row r="124">
          <cell r="B124" t="str">
            <v>Jordan</v>
          </cell>
          <cell r="C124">
            <v>3</v>
          </cell>
          <cell r="D124">
            <v>4.5449999999999999</v>
          </cell>
        </row>
        <row r="125">
          <cell r="B125" t="str">
            <v>Andorra</v>
          </cell>
          <cell r="C125">
            <v>1</v>
          </cell>
          <cell r="D125">
            <v>3.8</v>
          </cell>
        </row>
        <row r="126">
          <cell r="B126" t="str">
            <v>Nigeria</v>
          </cell>
          <cell r="C126">
            <v>30</v>
          </cell>
          <cell r="D126">
            <v>3.2786050000000002</v>
          </cell>
        </row>
        <row r="127">
          <cell r="B127" t="str">
            <v>Slovenia</v>
          </cell>
          <cell r="C127">
            <v>4</v>
          </cell>
          <cell r="D127">
            <v>3.27</v>
          </cell>
        </row>
        <row r="128">
          <cell r="B128" t="str">
            <v>Guatemala</v>
          </cell>
          <cell r="C128">
            <v>4</v>
          </cell>
          <cell r="D128">
            <v>3.2161849999999998</v>
          </cell>
        </row>
        <row r="129">
          <cell r="B129" t="str">
            <v>Turks &amp; Caicos Islands</v>
          </cell>
          <cell r="C129">
            <v>2</v>
          </cell>
          <cell r="D129">
            <v>3.1</v>
          </cell>
        </row>
        <row r="130">
          <cell r="B130" t="str">
            <v>Brazil</v>
          </cell>
          <cell r="C130">
            <v>3</v>
          </cell>
          <cell r="D130">
            <v>2.8</v>
          </cell>
        </row>
        <row r="131">
          <cell r="B131" t="str">
            <v>Ả Rập Xê Út</v>
          </cell>
          <cell r="C131">
            <v>5</v>
          </cell>
          <cell r="D131">
            <v>2.31</v>
          </cell>
        </row>
        <row r="132">
          <cell r="B132" t="str">
            <v>Ai Cập</v>
          </cell>
          <cell r="C132">
            <v>4</v>
          </cell>
          <cell r="D132">
            <v>2.075682</v>
          </cell>
        </row>
        <row r="133">
          <cell r="B133" t="str">
            <v>Serbia</v>
          </cell>
          <cell r="C133">
            <v>2</v>
          </cell>
          <cell r="D133">
            <v>1.5845</v>
          </cell>
        </row>
        <row r="134">
          <cell r="B134" t="str">
            <v>Kuwait</v>
          </cell>
          <cell r="C134">
            <v>2</v>
          </cell>
          <cell r="D134">
            <v>1.4</v>
          </cell>
        </row>
        <row r="135">
          <cell r="B135" t="str">
            <v>Nam Phi</v>
          </cell>
          <cell r="C135">
            <v>8</v>
          </cell>
          <cell r="D135">
            <v>1.234726</v>
          </cell>
        </row>
        <row r="136">
          <cell r="B136" t="str">
            <v>CHDCND Triều Tiên</v>
          </cell>
          <cell r="C136">
            <v>5</v>
          </cell>
          <cell r="D136">
            <v>1.2</v>
          </cell>
        </row>
        <row r="137">
          <cell r="B137" t="str">
            <v>Rumani</v>
          </cell>
          <cell r="C137">
            <v>2</v>
          </cell>
          <cell r="D137">
            <v>1.2</v>
          </cell>
        </row>
        <row r="138">
          <cell r="B138" t="str">
            <v>Syrian Arab Republic</v>
          </cell>
          <cell r="C138">
            <v>4</v>
          </cell>
          <cell r="D138">
            <v>1.2</v>
          </cell>
        </row>
        <row r="139">
          <cell r="B139" t="str">
            <v>Guinea Bissau</v>
          </cell>
          <cell r="C139">
            <v>1</v>
          </cell>
          <cell r="D139">
            <v>1.192979</v>
          </cell>
        </row>
        <row r="140">
          <cell r="B140" t="str">
            <v>Mông Cổ</v>
          </cell>
          <cell r="C140">
            <v>3</v>
          </cell>
          <cell r="D140">
            <v>1.1000000000000001</v>
          </cell>
        </row>
        <row r="141">
          <cell r="B141" t="str">
            <v>Ma rốc</v>
          </cell>
          <cell r="C141">
            <v>2</v>
          </cell>
          <cell r="D141">
            <v>1.0449999999999999</v>
          </cell>
        </row>
        <row r="142">
          <cell r="B142" t="str">
            <v>Ghana</v>
          </cell>
          <cell r="C142">
            <v>2</v>
          </cell>
          <cell r="D142">
            <v>1.0149999999999999</v>
          </cell>
        </row>
        <row r="143">
          <cell r="B143" t="str">
            <v>Bangladesh</v>
          </cell>
          <cell r="C143">
            <v>6</v>
          </cell>
          <cell r="D143">
            <v>0.74715600000000004</v>
          </cell>
        </row>
        <row r="144">
          <cell r="B144" t="str">
            <v>Libăng</v>
          </cell>
          <cell r="C144">
            <v>4</v>
          </cell>
          <cell r="D144">
            <v>0.505</v>
          </cell>
        </row>
        <row r="145">
          <cell r="B145" t="str">
            <v>Guam</v>
          </cell>
          <cell r="C145">
            <v>1</v>
          </cell>
          <cell r="D145">
            <v>0.5</v>
          </cell>
        </row>
        <row r="146">
          <cell r="B146" t="str">
            <v>United States Virgin Islands</v>
          </cell>
          <cell r="C146">
            <v>1</v>
          </cell>
          <cell r="D146">
            <v>0.5</v>
          </cell>
        </row>
        <row r="147">
          <cell r="B147" t="str">
            <v>Kazakhstan</v>
          </cell>
          <cell r="C147">
            <v>1</v>
          </cell>
          <cell r="D147">
            <v>0.44052999999999998</v>
          </cell>
        </row>
        <row r="148">
          <cell r="B148" t="str">
            <v>Afghanistan</v>
          </cell>
          <cell r="C148">
            <v>2</v>
          </cell>
          <cell r="D148">
            <v>0.33</v>
          </cell>
        </row>
        <row r="149">
          <cell r="B149" t="str">
            <v>Sudan</v>
          </cell>
          <cell r="C149">
            <v>3</v>
          </cell>
          <cell r="D149">
            <v>0.31282900000000002</v>
          </cell>
        </row>
        <row r="150">
          <cell r="B150" t="str">
            <v>Mali</v>
          </cell>
          <cell r="C150">
            <v>1</v>
          </cell>
          <cell r="D150">
            <v>0.3</v>
          </cell>
        </row>
        <row r="151">
          <cell r="B151" t="str">
            <v>Argentina</v>
          </cell>
          <cell r="C151">
            <v>4</v>
          </cell>
          <cell r="D151">
            <v>0.28349999999999997</v>
          </cell>
        </row>
        <row r="152">
          <cell r="B152" t="str">
            <v>Lithuania</v>
          </cell>
          <cell r="C152">
            <v>1</v>
          </cell>
          <cell r="D152">
            <v>0.27</v>
          </cell>
        </row>
        <row r="153">
          <cell r="B153" t="str">
            <v>Estonia</v>
          </cell>
          <cell r="C153">
            <v>3</v>
          </cell>
          <cell r="D153">
            <v>0.26</v>
          </cell>
        </row>
        <row r="154">
          <cell r="B154" t="str">
            <v>Maldives</v>
          </cell>
          <cell r="C154">
            <v>1</v>
          </cell>
          <cell r="D154">
            <v>0.22500000000000001</v>
          </cell>
        </row>
        <row r="155">
          <cell r="B155" t="str">
            <v>Monaco</v>
          </cell>
          <cell r="C155">
            <v>1</v>
          </cell>
          <cell r="D155">
            <v>0.21</v>
          </cell>
        </row>
        <row r="156">
          <cell r="B156" t="str">
            <v>Bồ Đào Nha</v>
          </cell>
          <cell r="C156">
            <v>3</v>
          </cell>
          <cell r="D156">
            <v>0.12889999999999999</v>
          </cell>
        </row>
        <row r="157">
          <cell r="B157" t="str">
            <v>Antigua and Barbuda</v>
          </cell>
          <cell r="C157">
            <v>2</v>
          </cell>
          <cell r="D157">
            <v>0.12185699999999999</v>
          </cell>
        </row>
        <row r="158">
          <cell r="B158" t="str">
            <v>British Isles</v>
          </cell>
          <cell r="C158">
            <v>1</v>
          </cell>
          <cell r="D158">
            <v>0.1</v>
          </cell>
        </row>
        <row r="159">
          <cell r="B159" t="str">
            <v>Uruguay</v>
          </cell>
          <cell r="C159">
            <v>1</v>
          </cell>
          <cell r="D159">
            <v>0.1</v>
          </cell>
        </row>
        <row r="160">
          <cell r="B160" t="str">
            <v>Palestine</v>
          </cell>
          <cell r="C160">
            <v>1</v>
          </cell>
          <cell r="D160">
            <v>0.09</v>
          </cell>
        </row>
        <row r="161">
          <cell r="B161" t="str">
            <v>Nepal</v>
          </cell>
          <cell r="C161">
            <v>2</v>
          </cell>
          <cell r="D161">
            <v>7.5454999999999994E-2</v>
          </cell>
        </row>
        <row r="162">
          <cell r="B162" t="str">
            <v>Turkmenistan</v>
          </cell>
          <cell r="C162">
            <v>1</v>
          </cell>
          <cell r="D162">
            <v>7.0935999999999999E-2</v>
          </cell>
        </row>
        <row r="163">
          <cell r="B163" t="str">
            <v>Iran (Islamic Republic of)</v>
          </cell>
          <cell r="C163">
            <v>3</v>
          </cell>
          <cell r="D163">
            <v>5.3499999999999999E-2</v>
          </cell>
        </row>
        <row r="164">
          <cell r="B164" t="str">
            <v>Algeria</v>
          </cell>
          <cell r="C164">
            <v>1</v>
          </cell>
          <cell r="D164">
            <v>0.05</v>
          </cell>
        </row>
        <row r="165">
          <cell r="B165" t="str">
            <v>Mexico</v>
          </cell>
          <cell r="C165">
            <v>1</v>
          </cell>
          <cell r="D165">
            <v>0.05</v>
          </cell>
        </row>
        <row r="166">
          <cell r="B166" t="str">
            <v>Yemen</v>
          </cell>
          <cell r="C166">
            <v>1</v>
          </cell>
          <cell r="D166">
            <v>0.05</v>
          </cell>
        </row>
        <row r="167">
          <cell r="B167" t="str">
            <v>Uganda</v>
          </cell>
          <cell r="C167">
            <v>2</v>
          </cell>
          <cell r="D167">
            <v>3.9399999999999998E-2</v>
          </cell>
        </row>
        <row r="168">
          <cell r="B168" t="str">
            <v>Sierra Leone</v>
          </cell>
          <cell r="C168">
            <v>1</v>
          </cell>
          <cell r="D168">
            <v>3.3184999999999999E-2</v>
          </cell>
        </row>
        <row r="169">
          <cell r="B169" t="str">
            <v>Hy Lạp</v>
          </cell>
          <cell r="C169">
            <v>1</v>
          </cell>
          <cell r="D169">
            <v>0.02</v>
          </cell>
        </row>
        <row r="170">
          <cell r="B170" t="str">
            <v>Chile</v>
          </cell>
          <cell r="C170">
            <v>1</v>
          </cell>
          <cell r="D170">
            <v>1.4999999999999999E-2</v>
          </cell>
        </row>
        <row r="171">
          <cell r="B171" t="str">
            <v>Ethiopia</v>
          </cell>
          <cell r="C171">
            <v>1</v>
          </cell>
          <cell r="D171">
            <v>0.01</v>
          </cell>
        </row>
        <row r="172">
          <cell r="B172" t="str">
            <v>Latvia</v>
          </cell>
          <cell r="C172">
            <v>1</v>
          </cell>
          <cell r="D172">
            <v>0.01</v>
          </cell>
        </row>
        <row r="173">
          <cell r="B173" t="str">
            <v>Venezuela</v>
          </cell>
          <cell r="C173">
            <v>1</v>
          </cell>
          <cell r="D173">
            <v>7.143E-3</v>
          </cell>
        </row>
        <row r="174">
          <cell r="B174" t="str">
            <v>Cameroon</v>
          </cell>
          <cell r="C174">
            <v>1</v>
          </cell>
          <cell r="D174">
            <v>5.0000000000000001E-3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21" zoomScaleNormal="100" workbookViewId="0">
      <selection activeCell="H7" sqref="H7"/>
    </sheetView>
  </sheetViews>
  <sheetFormatPr defaultRowHeight="14.25"/>
  <cols>
    <col min="1" max="1" width="6.140625" style="2" customWidth="1"/>
    <col min="2" max="2" width="32.28515625" style="2" customWidth="1"/>
    <col min="3" max="3" width="16.5703125" style="2" customWidth="1"/>
    <col min="4" max="4" width="16.28515625" style="3" customWidth="1"/>
    <col min="5" max="5" width="16.28515625" style="4" customWidth="1"/>
    <col min="6" max="7" width="16.28515625" style="9" customWidth="1"/>
    <col min="8" max="8" width="11.7109375" style="2" customWidth="1"/>
    <col min="9" max="9" width="12.42578125" style="2" customWidth="1"/>
    <col min="10" max="10" width="10.42578125" style="2" bestFit="1" customWidth="1"/>
    <col min="11" max="11" width="10.5703125" style="2" customWidth="1"/>
    <col min="12" max="12" width="8.42578125" style="2" customWidth="1"/>
    <col min="13" max="16384" width="9.140625" style="2"/>
  </cols>
  <sheetData>
    <row r="1" spans="1:10" ht="15">
      <c r="A1" s="157" t="s">
        <v>290</v>
      </c>
      <c r="B1" s="157"/>
      <c r="D1" s="140" t="s">
        <v>121</v>
      </c>
      <c r="E1" s="143" t="s">
        <v>122</v>
      </c>
      <c r="F1" s="143"/>
      <c r="G1" s="5"/>
    </row>
    <row r="3" spans="1:10" ht="18" customHeight="1">
      <c r="A3" s="144" t="s">
        <v>123</v>
      </c>
      <c r="B3" s="144"/>
      <c r="C3" s="144"/>
      <c r="D3" s="144"/>
      <c r="E3" s="144"/>
      <c r="F3" s="144"/>
      <c r="G3" s="132"/>
    </row>
    <row r="4" spans="1:10" ht="18">
      <c r="A4" s="6"/>
      <c r="B4" s="6"/>
      <c r="C4" s="6"/>
      <c r="D4" s="6"/>
      <c r="E4" s="7"/>
      <c r="F4" s="8"/>
      <c r="G4" s="8"/>
    </row>
    <row r="5" spans="1:10" ht="15" thickBot="1"/>
    <row r="6" spans="1:10" s="14" customFormat="1" ht="30.75" thickTop="1">
      <c r="A6" s="10" t="s">
        <v>124</v>
      </c>
      <c r="B6" s="11" t="s">
        <v>125</v>
      </c>
      <c r="C6" s="11" t="s">
        <v>126</v>
      </c>
      <c r="D6" s="12" t="s">
        <v>127</v>
      </c>
      <c r="E6" s="12" t="s">
        <v>128</v>
      </c>
      <c r="F6" s="13" t="s">
        <v>129</v>
      </c>
      <c r="G6" s="138"/>
    </row>
    <row r="7" spans="1:10" s="20" customFormat="1">
      <c r="A7" s="15">
        <v>1</v>
      </c>
      <c r="B7" s="16" t="s">
        <v>291</v>
      </c>
      <c r="C7" s="17" t="s">
        <v>130</v>
      </c>
      <c r="D7" s="18">
        <v>4120</v>
      </c>
      <c r="E7" s="18">
        <v>3850</v>
      </c>
      <c r="F7" s="19">
        <f>E7/D7</f>
        <v>0.93446601941747576</v>
      </c>
      <c r="G7" s="137"/>
      <c r="I7" s="21"/>
    </row>
    <row r="8" spans="1:10" s="29" customFormat="1">
      <c r="A8" s="22">
        <v>2</v>
      </c>
      <c r="B8" s="23" t="s">
        <v>131</v>
      </c>
      <c r="C8" s="17" t="s">
        <v>130</v>
      </c>
      <c r="D8" s="25">
        <v>10805.472440479783</v>
      </c>
      <c r="E8" s="25">
        <f>SUM(E9:E11)</f>
        <v>8552.4689003838757</v>
      </c>
      <c r="F8" s="26">
        <f>E8/D8</f>
        <v>0.79149421253848762</v>
      </c>
      <c r="G8" s="139"/>
      <c r="H8" s="27"/>
      <c r="I8" s="27"/>
    </row>
    <row r="9" spans="1:10" s="29" customFormat="1">
      <c r="A9" s="22" t="s">
        <v>0</v>
      </c>
      <c r="B9" s="23" t="s">
        <v>132</v>
      </c>
      <c r="C9" s="17" t="s">
        <v>130</v>
      </c>
      <c r="D9" s="25">
        <v>3821.3882199999994</v>
      </c>
      <c r="E9" s="25">
        <f>'March 2020'!E121</f>
        <v>5531.469280000003</v>
      </c>
      <c r="F9" s="26">
        <f>E9/D9</f>
        <v>1.4475025727692237</v>
      </c>
      <c r="G9" s="139"/>
      <c r="I9" s="27"/>
    </row>
    <row r="10" spans="1:10" s="29" customFormat="1">
      <c r="A10" s="15" t="s">
        <v>1</v>
      </c>
      <c r="B10" s="23" t="s">
        <v>133</v>
      </c>
      <c r="C10" s="17" t="s">
        <v>130</v>
      </c>
      <c r="D10" s="25">
        <v>1298.3538717200001</v>
      </c>
      <c r="E10" s="25">
        <f>'March 2020'!H121</f>
        <v>1065.067378</v>
      </c>
      <c r="F10" s="26">
        <f t="shared" ref="F10:F19" si="0">E10/D10</f>
        <v>0.82032133241844707</v>
      </c>
      <c r="G10" s="139"/>
    </row>
    <row r="11" spans="1:10" s="29" customFormat="1">
      <c r="A11" s="15" t="s">
        <v>2</v>
      </c>
      <c r="B11" s="23" t="s">
        <v>134</v>
      </c>
      <c r="C11" s="17" t="s">
        <v>130</v>
      </c>
      <c r="D11" s="25">
        <v>5685.7303487597837</v>
      </c>
      <c r="E11" s="25">
        <f>'March 2020'!K121</f>
        <v>1955.9322423838735</v>
      </c>
      <c r="F11" s="26">
        <f t="shared" si="0"/>
        <v>0.34400721145886154</v>
      </c>
      <c r="G11" s="139"/>
    </row>
    <row r="12" spans="1:10" s="29" customFormat="1">
      <c r="A12" s="22">
        <v>3</v>
      </c>
      <c r="B12" s="23" t="s">
        <v>135</v>
      </c>
      <c r="C12" s="24"/>
      <c r="D12" s="18"/>
      <c r="E12" s="18"/>
      <c r="F12" s="26"/>
      <c r="G12" s="139"/>
      <c r="H12" s="27"/>
    </row>
    <row r="13" spans="1:10" s="29" customFormat="1">
      <c r="A13" s="22" t="s">
        <v>3</v>
      </c>
      <c r="B13" s="23" t="s">
        <v>132</v>
      </c>
      <c r="C13" s="24" t="s">
        <v>136</v>
      </c>
      <c r="D13" s="18">
        <v>785</v>
      </c>
      <c r="E13" s="18">
        <f>'March 2020'!C121</f>
        <v>758</v>
      </c>
      <c r="F13" s="26">
        <f t="shared" si="0"/>
        <v>0.96560509554140128</v>
      </c>
      <c r="G13" s="139"/>
    </row>
    <row r="14" spans="1:10" s="29" customFormat="1">
      <c r="A14" s="15" t="s">
        <v>4</v>
      </c>
      <c r="B14" s="23" t="s">
        <v>133</v>
      </c>
      <c r="C14" s="24" t="s">
        <v>137</v>
      </c>
      <c r="D14" s="18">
        <v>279</v>
      </c>
      <c r="E14" s="18">
        <f>'March 2020'!F121</f>
        <v>236</v>
      </c>
      <c r="F14" s="26">
        <f t="shared" si="0"/>
        <v>0.84587813620071683</v>
      </c>
      <c r="G14" s="139"/>
      <c r="J14" s="30"/>
    </row>
    <row r="15" spans="1:10" s="29" customFormat="1">
      <c r="A15" s="15" t="s">
        <v>5</v>
      </c>
      <c r="B15" s="23" t="s">
        <v>134</v>
      </c>
      <c r="C15" s="24" t="s">
        <v>137</v>
      </c>
      <c r="D15" s="18">
        <v>1653</v>
      </c>
      <c r="E15" s="18">
        <f>'March 2020'!I121</f>
        <v>2523</v>
      </c>
      <c r="F15" s="26">
        <f t="shared" si="0"/>
        <v>1.5263157894736843</v>
      </c>
      <c r="G15" s="139"/>
    </row>
    <row r="16" spans="1:10" s="29" customFormat="1">
      <c r="A16" s="22">
        <v>4</v>
      </c>
      <c r="B16" s="23" t="s">
        <v>138</v>
      </c>
      <c r="C16" s="24"/>
      <c r="D16" s="32"/>
      <c r="E16" s="32"/>
      <c r="F16" s="26"/>
      <c r="G16" s="139"/>
    </row>
    <row r="17" spans="1:20" s="29" customFormat="1">
      <c r="A17" s="22" t="s">
        <v>6</v>
      </c>
      <c r="B17" s="16" t="s">
        <v>139</v>
      </c>
      <c r="C17" s="17" t="s">
        <v>130</v>
      </c>
      <c r="D17" s="33">
        <v>41651</v>
      </c>
      <c r="E17" s="33">
        <v>40429</v>
      </c>
      <c r="F17" s="19">
        <f t="shared" si="0"/>
        <v>0.97066096852416506</v>
      </c>
      <c r="G17" s="137"/>
    </row>
    <row r="18" spans="1:20" s="29" customFormat="1">
      <c r="A18" s="15" t="s">
        <v>7</v>
      </c>
      <c r="B18" s="16" t="s">
        <v>140</v>
      </c>
      <c r="C18" s="17" t="s">
        <v>130</v>
      </c>
      <c r="D18" s="33">
        <v>41073</v>
      </c>
      <c r="E18" s="33">
        <v>39897</v>
      </c>
      <c r="F18" s="19">
        <f t="shared" si="0"/>
        <v>0.97136805200496679</v>
      </c>
      <c r="G18" s="137"/>
    </row>
    <row r="19" spans="1:20" s="29" customFormat="1" ht="15" thickBot="1">
      <c r="A19" s="34">
        <v>5</v>
      </c>
      <c r="B19" s="35" t="s">
        <v>141</v>
      </c>
      <c r="C19" s="36" t="s">
        <v>130</v>
      </c>
      <c r="D19" s="37">
        <v>33450</v>
      </c>
      <c r="E19" s="37">
        <v>33183</v>
      </c>
      <c r="F19" s="38">
        <f t="shared" si="0"/>
        <v>0.99201793721973097</v>
      </c>
      <c r="G19" s="137"/>
    </row>
    <row r="20" spans="1:20" s="29" customFormat="1" ht="15" thickTop="1">
      <c r="A20" s="39"/>
      <c r="B20" s="40"/>
      <c r="C20" s="41"/>
      <c r="D20" s="42"/>
      <c r="E20" s="42"/>
      <c r="F20" s="43"/>
      <c r="G20" s="137"/>
      <c r="H20" s="137"/>
      <c r="I20" s="137"/>
      <c r="J20" s="137"/>
      <c r="K20" s="27"/>
      <c r="L20" s="27"/>
    </row>
    <row r="21" spans="1:20" s="29" customFormat="1" ht="53.25" customHeight="1">
      <c r="A21" s="39"/>
      <c r="B21" s="141" t="s">
        <v>142</v>
      </c>
      <c r="C21" s="145" t="s">
        <v>175</v>
      </c>
      <c r="D21" s="145"/>
      <c r="E21" s="145"/>
      <c r="F21" s="145"/>
      <c r="G21" s="133"/>
      <c r="H21" s="27"/>
      <c r="I21" s="28"/>
      <c r="J21" s="27"/>
      <c r="K21" s="27"/>
    </row>
    <row r="22" spans="1:20" s="29" customFormat="1">
      <c r="A22" s="44" t="s">
        <v>143</v>
      </c>
      <c r="C22" s="45"/>
      <c r="D22" s="45"/>
      <c r="E22" s="4"/>
      <c r="F22" s="46"/>
      <c r="G22" s="46"/>
      <c r="I22" s="27"/>
      <c r="L22" s="31"/>
      <c r="M22" s="27"/>
      <c r="N22" s="27"/>
    </row>
    <row r="23" spans="1:20" s="29" customFormat="1" ht="16.5">
      <c r="B23" s="47" t="s">
        <v>292</v>
      </c>
      <c r="D23" s="4"/>
      <c r="E23" s="4"/>
      <c r="F23" s="48"/>
      <c r="G23" s="48"/>
    </row>
    <row r="24" spans="1:20" s="29" customFormat="1" ht="16.5">
      <c r="B24" s="47"/>
      <c r="D24" s="49"/>
      <c r="E24" s="50"/>
      <c r="F24" s="48"/>
      <c r="G24" s="48"/>
    </row>
    <row r="25" spans="1:20" s="29" customFormat="1" ht="15" hidden="1">
      <c r="A25" s="146" t="s">
        <v>8</v>
      </c>
      <c r="B25" s="146"/>
      <c r="D25" s="51"/>
      <c r="E25" s="52"/>
      <c r="F25" s="53"/>
      <c r="G25" s="53"/>
    </row>
    <row r="26" spans="1:20" s="29" customFormat="1" ht="15" hidden="1">
      <c r="B26" s="47" t="s">
        <v>9</v>
      </c>
      <c r="C26" s="29" t="s">
        <v>10</v>
      </c>
      <c r="D26" s="54"/>
      <c r="E26" s="55"/>
      <c r="F26" s="56"/>
      <c r="G26" s="56"/>
      <c r="K26" s="2"/>
      <c r="L26" s="2"/>
      <c r="M26" s="2"/>
      <c r="N26" s="2"/>
      <c r="Q26" s="2"/>
      <c r="R26" s="2"/>
      <c r="S26" s="2"/>
      <c r="T26" s="2"/>
    </row>
    <row r="27" spans="1:20" ht="15" hidden="1">
      <c r="A27" s="29"/>
      <c r="B27" s="29" t="s">
        <v>11</v>
      </c>
      <c r="C27" s="29" t="s">
        <v>12</v>
      </c>
      <c r="D27" s="51"/>
      <c r="E27" s="57"/>
      <c r="F27" s="58"/>
      <c r="G27" s="58"/>
    </row>
    <row r="28" spans="1:20" ht="15" hidden="1">
      <c r="B28" s="2" t="s">
        <v>13</v>
      </c>
      <c r="C28" s="59">
        <v>14716</v>
      </c>
      <c r="D28" s="57"/>
      <c r="E28" s="60"/>
      <c r="F28" s="61"/>
      <c r="G28" s="61"/>
    </row>
    <row r="29" spans="1:20" ht="15" hidden="1">
      <c r="D29" s="62"/>
      <c r="E29" s="60"/>
      <c r="F29" s="63"/>
      <c r="G29" s="63"/>
    </row>
    <row r="30" spans="1:20">
      <c r="H30" s="64"/>
    </row>
    <row r="31" spans="1:20">
      <c r="H31" s="64"/>
      <c r="I31" s="65"/>
    </row>
  </sheetData>
  <mergeCells count="3">
    <mergeCell ref="A3:F3"/>
    <mergeCell ref="C21:F21"/>
    <mergeCell ref="A25:B25"/>
  </mergeCells>
  <pageMargins left="1.45" right="0.7" top="1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2"/>
  <sheetViews>
    <sheetView topLeftCell="A172" zoomScaleNormal="100" workbookViewId="0">
      <selection activeCell="K126" sqref="K126"/>
    </sheetView>
  </sheetViews>
  <sheetFormatPr defaultRowHeight="15"/>
  <cols>
    <col min="1" max="1" width="4.85546875" style="92" customWidth="1"/>
    <col min="2" max="2" width="35.140625" customWidth="1"/>
    <col min="3" max="3" width="9" style="66" customWidth="1"/>
    <col min="4" max="4" width="19.140625" style="66" hidden="1" customWidth="1"/>
    <col min="5" max="5" width="11.42578125" style="67" customWidth="1"/>
    <col min="6" max="6" width="9.42578125" style="68" customWidth="1"/>
    <col min="7" max="7" width="15.85546875" style="66" hidden="1" customWidth="1"/>
    <col min="8" max="8" width="11.85546875" style="67" customWidth="1"/>
    <col min="9" max="9" width="11.5703125" style="66" customWidth="1"/>
    <col min="10" max="10" width="13.7109375" style="66" hidden="1" customWidth="1"/>
    <col min="11" max="11" width="12.140625" style="67" customWidth="1"/>
    <col min="12" max="12" width="11.5703125" style="67" customWidth="1"/>
  </cols>
  <sheetData>
    <row r="1" spans="1:12">
      <c r="A1" s="1" t="s">
        <v>144</v>
      </c>
      <c r="I1" s="69"/>
      <c r="J1" s="69"/>
      <c r="K1" s="70"/>
      <c r="L1" s="70"/>
    </row>
    <row r="3" spans="1:12" ht="15.75">
      <c r="A3" s="149" t="s">
        <v>145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1:12">
      <c r="A4" s="150" t="s">
        <v>146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6" spans="1:12" s="77" customFormat="1" ht="81" customHeight="1">
      <c r="A6" s="71" t="s">
        <v>124</v>
      </c>
      <c r="B6" s="72" t="s">
        <v>147</v>
      </c>
      <c r="C6" s="73" t="s">
        <v>148</v>
      </c>
      <c r="D6" s="73" t="s">
        <v>14</v>
      </c>
      <c r="E6" s="74" t="s">
        <v>149</v>
      </c>
      <c r="F6" s="75" t="s">
        <v>150</v>
      </c>
      <c r="G6" s="73" t="s">
        <v>15</v>
      </c>
      <c r="H6" s="74" t="s">
        <v>151</v>
      </c>
      <c r="I6" s="73" t="s">
        <v>293</v>
      </c>
      <c r="J6" s="74" t="s">
        <v>16</v>
      </c>
      <c r="K6" s="74" t="s">
        <v>294</v>
      </c>
      <c r="L6" s="76" t="s">
        <v>152</v>
      </c>
    </row>
    <row r="7" spans="1:12" s="84" customFormat="1" ht="30">
      <c r="A7" s="78">
        <v>1</v>
      </c>
      <c r="B7" s="79" t="s">
        <v>153</v>
      </c>
      <c r="C7" s="96">
        <v>2</v>
      </c>
      <c r="D7" s="96">
        <v>4000758638</v>
      </c>
      <c r="E7" s="81">
        <v>4000.7586379999998</v>
      </c>
      <c r="F7" s="97"/>
      <c r="G7" s="80"/>
      <c r="H7" s="81"/>
      <c r="I7" s="80">
        <v>15</v>
      </c>
      <c r="J7" s="80">
        <v>65139410.566219337</v>
      </c>
      <c r="K7" s="82">
        <v>65.13941056621934</v>
      </c>
      <c r="L7" s="83">
        <f t="shared" ref="L7:L24" si="0">E7+H7+K7</f>
        <v>4065.8980485662191</v>
      </c>
    </row>
    <row r="8" spans="1:12" s="84" customFormat="1">
      <c r="A8" s="78">
        <v>2</v>
      </c>
      <c r="B8" s="79" t="s">
        <v>154</v>
      </c>
      <c r="C8" s="96">
        <v>225</v>
      </c>
      <c r="D8" s="96">
        <v>1184058843</v>
      </c>
      <c r="E8" s="81">
        <v>1184.058843</v>
      </c>
      <c r="F8" s="97">
        <v>151</v>
      </c>
      <c r="G8" s="80">
        <v>841479102</v>
      </c>
      <c r="H8" s="81">
        <v>841.47910200000001</v>
      </c>
      <c r="I8" s="80">
        <v>624</v>
      </c>
      <c r="J8" s="80">
        <v>699059907.8613832</v>
      </c>
      <c r="K8" s="82">
        <v>699.05990786138318</v>
      </c>
      <c r="L8" s="83">
        <f t="shared" si="0"/>
        <v>2724.5978528613832</v>
      </c>
    </row>
    <row r="9" spans="1:12" s="84" customFormat="1" ht="30">
      <c r="A9" s="78">
        <v>3</v>
      </c>
      <c r="B9" s="79" t="s">
        <v>155</v>
      </c>
      <c r="C9" s="96">
        <v>239</v>
      </c>
      <c r="D9" s="96">
        <v>194470180</v>
      </c>
      <c r="E9" s="81">
        <v>194.47018</v>
      </c>
      <c r="F9" s="97">
        <v>30</v>
      </c>
      <c r="G9" s="80">
        <v>46457545</v>
      </c>
      <c r="H9" s="81">
        <v>46.457545000000003</v>
      </c>
      <c r="I9" s="80">
        <v>778</v>
      </c>
      <c r="J9" s="80">
        <v>441360529.1405502</v>
      </c>
      <c r="K9" s="82">
        <v>441.36052914055017</v>
      </c>
      <c r="L9" s="83">
        <f t="shared" si="0"/>
        <v>682.28825414055018</v>
      </c>
    </row>
    <row r="10" spans="1:12" s="84" customFormat="1">
      <c r="A10" s="78">
        <v>4</v>
      </c>
      <c r="B10" s="79" t="s">
        <v>156</v>
      </c>
      <c r="C10" s="96">
        <v>13</v>
      </c>
      <c r="D10" s="96">
        <v>30489029</v>
      </c>
      <c r="E10" s="81">
        <v>30.489028999999999</v>
      </c>
      <c r="F10" s="97">
        <v>6</v>
      </c>
      <c r="G10" s="80">
        <v>77043316</v>
      </c>
      <c r="H10" s="81">
        <v>77.043316000000004</v>
      </c>
      <c r="I10" s="80">
        <v>102</v>
      </c>
      <c r="J10" s="80">
        <v>156394701.1093657</v>
      </c>
      <c r="K10" s="82">
        <v>156.39470110936571</v>
      </c>
      <c r="L10" s="83">
        <f t="shared" si="0"/>
        <v>263.92704610936573</v>
      </c>
    </row>
    <row r="11" spans="1:12" s="84" customFormat="1" ht="30">
      <c r="A11" s="78">
        <v>5</v>
      </c>
      <c r="B11" s="79" t="s">
        <v>157</v>
      </c>
      <c r="C11" s="96">
        <v>95</v>
      </c>
      <c r="D11" s="96">
        <v>23684847</v>
      </c>
      <c r="E11" s="81">
        <v>23.684847000000001</v>
      </c>
      <c r="F11" s="97">
        <v>17</v>
      </c>
      <c r="G11" s="80">
        <v>29556911</v>
      </c>
      <c r="H11" s="81">
        <v>29.556910999999999</v>
      </c>
      <c r="I11" s="80">
        <v>294</v>
      </c>
      <c r="J11" s="80">
        <v>175954128.86188596</v>
      </c>
      <c r="K11" s="82">
        <v>175.95412886188598</v>
      </c>
      <c r="L11" s="83">
        <f t="shared" si="0"/>
        <v>229.19588686188598</v>
      </c>
    </row>
    <row r="12" spans="1:12" s="84" customFormat="1" ht="30">
      <c r="A12" s="78">
        <v>6</v>
      </c>
      <c r="B12" s="86" t="s">
        <v>158</v>
      </c>
      <c r="C12" s="96">
        <v>1</v>
      </c>
      <c r="D12" s="96">
        <v>30000</v>
      </c>
      <c r="E12" s="81">
        <v>0.03</v>
      </c>
      <c r="F12" s="97">
        <v>2</v>
      </c>
      <c r="G12" s="80">
        <v>384350</v>
      </c>
      <c r="H12" s="81">
        <v>0.38435000000000002</v>
      </c>
      <c r="I12" s="80">
        <v>15</v>
      </c>
      <c r="J12" s="80">
        <v>174111284.95631403</v>
      </c>
      <c r="K12" s="82">
        <v>174.11128495631402</v>
      </c>
      <c r="L12" s="83">
        <f t="shared" si="0"/>
        <v>174.52563495631404</v>
      </c>
    </row>
    <row r="13" spans="1:12" s="84" customFormat="1" ht="30">
      <c r="A13" s="78">
        <v>7</v>
      </c>
      <c r="B13" s="79" t="s">
        <v>159</v>
      </c>
      <c r="C13" s="96">
        <v>24</v>
      </c>
      <c r="D13" s="96">
        <v>19383786</v>
      </c>
      <c r="E13" s="81">
        <v>19.383786000000001</v>
      </c>
      <c r="F13" s="97">
        <v>3</v>
      </c>
      <c r="G13" s="80">
        <v>521938</v>
      </c>
      <c r="H13" s="81">
        <v>0.52193800000000001</v>
      </c>
      <c r="I13" s="80">
        <v>191</v>
      </c>
      <c r="J13" s="80">
        <v>64831613.405054629</v>
      </c>
      <c r="K13" s="82">
        <v>64.831613405054625</v>
      </c>
      <c r="L13" s="83">
        <f t="shared" si="0"/>
        <v>84.737337405054632</v>
      </c>
    </row>
    <row r="14" spans="1:12" s="84" customFormat="1">
      <c r="A14" s="78">
        <v>8</v>
      </c>
      <c r="B14" s="79" t="s">
        <v>160</v>
      </c>
      <c r="C14" s="96">
        <v>22</v>
      </c>
      <c r="D14" s="96">
        <v>23914204</v>
      </c>
      <c r="E14" s="81">
        <v>23.914204000000002</v>
      </c>
      <c r="F14" s="97">
        <v>2</v>
      </c>
      <c r="G14" s="80">
        <v>19100000</v>
      </c>
      <c r="H14" s="81">
        <v>19.100000000000001</v>
      </c>
      <c r="I14" s="80">
        <v>71</v>
      </c>
      <c r="J14" s="80">
        <v>37990395.061117344</v>
      </c>
      <c r="K14" s="82">
        <v>37.990395061117347</v>
      </c>
      <c r="L14" s="83">
        <f t="shared" si="0"/>
        <v>81.004599061117347</v>
      </c>
    </row>
    <row r="15" spans="1:12" s="84" customFormat="1">
      <c r="A15" s="78">
        <v>9</v>
      </c>
      <c r="B15" s="79" t="s">
        <v>161</v>
      </c>
      <c r="C15" s="96">
        <v>25</v>
      </c>
      <c r="D15" s="96">
        <v>11150011</v>
      </c>
      <c r="E15" s="81">
        <v>11.150010999999999</v>
      </c>
      <c r="F15" s="97">
        <v>6</v>
      </c>
      <c r="G15" s="80">
        <v>13741837</v>
      </c>
      <c r="H15" s="81">
        <v>13.741837</v>
      </c>
      <c r="I15" s="80">
        <v>115</v>
      </c>
      <c r="J15" s="80">
        <v>41777631.788704522</v>
      </c>
      <c r="K15" s="82">
        <v>41.777631788704525</v>
      </c>
      <c r="L15" s="83">
        <f t="shared" si="0"/>
        <v>66.669479788704521</v>
      </c>
    </row>
    <row r="16" spans="1:12" s="84" customFormat="1">
      <c r="A16" s="78">
        <v>10</v>
      </c>
      <c r="B16" s="85" t="s">
        <v>162</v>
      </c>
      <c r="C16" s="96">
        <v>4</v>
      </c>
      <c r="D16" s="96">
        <v>13733132</v>
      </c>
      <c r="E16" s="81">
        <v>13.733131999999999</v>
      </c>
      <c r="F16" s="97">
        <v>2</v>
      </c>
      <c r="G16" s="80">
        <v>23077809</v>
      </c>
      <c r="H16" s="81">
        <v>23.077808999999998</v>
      </c>
      <c r="I16" s="80">
        <v>11</v>
      </c>
      <c r="J16" s="80">
        <v>24657673.569251958</v>
      </c>
      <c r="K16" s="82">
        <v>24.657673569251958</v>
      </c>
      <c r="L16" s="83">
        <f t="shared" si="0"/>
        <v>61.468614569251955</v>
      </c>
    </row>
    <row r="17" spans="1:12" s="84" customFormat="1">
      <c r="A17" s="78">
        <v>11</v>
      </c>
      <c r="B17" s="79" t="s">
        <v>163</v>
      </c>
      <c r="C17" s="96">
        <v>71</v>
      </c>
      <c r="D17" s="96">
        <v>13857755</v>
      </c>
      <c r="E17" s="81">
        <v>13.857754999999999</v>
      </c>
      <c r="F17" s="97">
        <v>10</v>
      </c>
      <c r="G17" s="80">
        <v>4833220</v>
      </c>
      <c r="H17" s="81">
        <v>4.8332199999999998</v>
      </c>
      <c r="I17" s="80">
        <v>155</v>
      </c>
      <c r="J17" s="80">
        <v>41656148.199793391</v>
      </c>
      <c r="K17" s="82">
        <v>41.656148199793392</v>
      </c>
      <c r="L17" s="83">
        <f t="shared" si="0"/>
        <v>60.347123199793387</v>
      </c>
    </row>
    <row r="18" spans="1:12" s="84" customFormat="1">
      <c r="A18" s="78">
        <v>12</v>
      </c>
      <c r="B18" s="79" t="s">
        <v>166</v>
      </c>
      <c r="C18" s="96">
        <v>13</v>
      </c>
      <c r="D18" s="96">
        <v>5829854</v>
      </c>
      <c r="E18" s="81">
        <v>5.8298540000000001</v>
      </c>
      <c r="F18" s="97">
        <v>6</v>
      </c>
      <c r="G18" s="80">
        <v>8726245</v>
      </c>
      <c r="H18" s="81">
        <v>8.7262450000000005</v>
      </c>
      <c r="I18" s="80">
        <v>52</v>
      </c>
      <c r="J18" s="80">
        <v>8875937.4582499769</v>
      </c>
      <c r="K18" s="82">
        <v>8.875937458249977</v>
      </c>
      <c r="L18" s="83">
        <f t="shared" si="0"/>
        <v>23.432036458249975</v>
      </c>
    </row>
    <row r="19" spans="1:12" s="84" customFormat="1" ht="30">
      <c r="A19" s="78">
        <v>13</v>
      </c>
      <c r="B19" s="79" t="s">
        <v>169</v>
      </c>
      <c r="C19" s="96">
        <v>16</v>
      </c>
      <c r="D19" s="96">
        <v>5945658</v>
      </c>
      <c r="E19" s="81">
        <v>5.9456579999999999</v>
      </c>
      <c r="F19" s="97"/>
      <c r="G19" s="80"/>
      <c r="H19" s="81"/>
      <c r="I19" s="80">
        <v>69</v>
      </c>
      <c r="J19" s="80">
        <v>8925302.9084961694</v>
      </c>
      <c r="K19" s="82">
        <v>8.9253029084961693</v>
      </c>
      <c r="L19" s="83">
        <f t="shared" si="0"/>
        <v>14.870960908496169</v>
      </c>
    </row>
    <row r="20" spans="1:12" s="84" customFormat="1" ht="15.75" customHeight="1">
      <c r="A20" s="78">
        <v>14</v>
      </c>
      <c r="B20" s="79" t="s">
        <v>168</v>
      </c>
      <c r="C20" s="96">
        <v>4</v>
      </c>
      <c r="D20" s="96">
        <v>3286319</v>
      </c>
      <c r="E20" s="81">
        <v>3.2863190000000002</v>
      </c>
      <c r="F20" s="97"/>
      <c r="G20" s="80"/>
      <c r="H20" s="81"/>
      <c r="I20" s="80">
        <v>7</v>
      </c>
      <c r="J20" s="80">
        <v>3007976.4792975779</v>
      </c>
      <c r="K20" s="82">
        <v>3.0079764792975778</v>
      </c>
      <c r="L20" s="83">
        <f t="shared" si="0"/>
        <v>6.2942954792975776</v>
      </c>
    </row>
    <row r="21" spans="1:12" s="84" customFormat="1" ht="45">
      <c r="A21" s="78">
        <v>15</v>
      </c>
      <c r="B21" s="86" t="s">
        <v>165</v>
      </c>
      <c r="C21" s="96"/>
      <c r="D21" s="96"/>
      <c r="E21" s="81"/>
      <c r="F21" s="97"/>
      <c r="G21" s="80"/>
      <c r="H21" s="81"/>
      <c r="I21" s="80">
        <v>5</v>
      </c>
      <c r="J21" s="80">
        <v>6133899.6113454504</v>
      </c>
      <c r="K21" s="82">
        <v>6.1338996113454503</v>
      </c>
      <c r="L21" s="83">
        <f t="shared" si="0"/>
        <v>6.1338996113454503</v>
      </c>
    </row>
    <row r="22" spans="1:12" s="84" customFormat="1">
      <c r="A22" s="78">
        <v>16</v>
      </c>
      <c r="B22" s="142" t="s">
        <v>164</v>
      </c>
      <c r="C22" s="96"/>
      <c r="D22" s="96"/>
      <c r="E22" s="81"/>
      <c r="F22" s="97"/>
      <c r="G22" s="80"/>
      <c r="H22" s="81"/>
      <c r="I22" s="80">
        <v>4</v>
      </c>
      <c r="J22" s="80">
        <v>4199379.4653525008</v>
      </c>
      <c r="K22" s="82">
        <v>4.199379465352501</v>
      </c>
      <c r="L22" s="83">
        <f t="shared" si="0"/>
        <v>4.199379465352501</v>
      </c>
    </row>
    <row r="23" spans="1:12" s="84" customFormat="1">
      <c r="A23" s="78">
        <v>17</v>
      </c>
      <c r="B23" s="86" t="s">
        <v>170</v>
      </c>
      <c r="C23" s="96">
        <v>1</v>
      </c>
      <c r="D23" s="96">
        <v>453600</v>
      </c>
      <c r="E23" s="81">
        <v>0.4536</v>
      </c>
      <c r="F23" s="97"/>
      <c r="G23" s="80"/>
      <c r="H23" s="81"/>
      <c r="I23" s="80">
        <v>4</v>
      </c>
      <c r="J23" s="80">
        <v>1068950.6757338396</v>
      </c>
      <c r="K23" s="82">
        <v>1.0689506757338396</v>
      </c>
      <c r="L23" s="83">
        <f t="shared" si="0"/>
        <v>1.5225506757338396</v>
      </c>
    </row>
    <row r="24" spans="1:12" s="84" customFormat="1">
      <c r="A24" s="78">
        <v>18</v>
      </c>
      <c r="B24" s="87" t="s">
        <v>167</v>
      </c>
      <c r="C24" s="96">
        <v>3</v>
      </c>
      <c r="D24" s="96">
        <v>423424</v>
      </c>
      <c r="E24" s="81">
        <v>0.42342400000000002</v>
      </c>
      <c r="F24" s="97">
        <v>1</v>
      </c>
      <c r="G24" s="80">
        <v>145105</v>
      </c>
      <c r="H24" s="81">
        <v>0.14510500000000001</v>
      </c>
      <c r="I24" s="80">
        <v>11</v>
      </c>
      <c r="J24" s="80">
        <v>787371.26575966261</v>
      </c>
      <c r="K24" s="82">
        <v>0.78737126575966265</v>
      </c>
      <c r="L24" s="83">
        <f t="shared" si="0"/>
        <v>1.3559002657596628</v>
      </c>
    </row>
    <row r="25" spans="1:12" s="91" customFormat="1" ht="14.25" customHeight="1">
      <c r="A25" s="151" t="s">
        <v>171</v>
      </c>
      <c r="B25" s="152"/>
      <c r="C25" s="88">
        <f t="shared" ref="C25:L25" si="1">SUM(C7:C24)</f>
        <v>758</v>
      </c>
      <c r="D25" s="88">
        <f t="shared" si="1"/>
        <v>5531469280</v>
      </c>
      <c r="E25" s="89">
        <f t="shared" si="1"/>
        <v>5531.4692799999993</v>
      </c>
      <c r="F25" s="88">
        <f t="shared" si="1"/>
        <v>236</v>
      </c>
      <c r="G25" s="88">
        <f t="shared" si="1"/>
        <v>1065067378</v>
      </c>
      <c r="H25" s="89">
        <f t="shared" si="1"/>
        <v>1065.067378</v>
      </c>
      <c r="I25" s="88">
        <f t="shared" si="1"/>
        <v>2523</v>
      </c>
      <c r="J25" s="88">
        <f t="shared" si="1"/>
        <v>1955932242.3838758</v>
      </c>
      <c r="K25" s="89">
        <f t="shared" si="1"/>
        <v>1955.9322423838753</v>
      </c>
      <c r="L25" s="90">
        <f t="shared" si="1"/>
        <v>8552.4689003838794</v>
      </c>
    </row>
    <row r="26" spans="1:12">
      <c r="G26" s="93"/>
      <c r="H26" s="94"/>
    </row>
    <row r="30" spans="1:12" ht="15.75">
      <c r="A30" s="149" t="s">
        <v>172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</row>
    <row r="31" spans="1:12">
      <c r="A31" s="150" t="str">
        <f>A4</f>
        <v>As from January 01 to March 20, 2020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</row>
    <row r="33" spans="1:12" s="77" customFormat="1" ht="89.25">
      <c r="A33" s="71" t="s">
        <v>124</v>
      </c>
      <c r="B33" s="72" t="s">
        <v>173</v>
      </c>
      <c r="C33" s="73" t="s">
        <v>148</v>
      </c>
      <c r="D33" s="73" t="s">
        <v>14</v>
      </c>
      <c r="E33" s="74" t="s">
        <v>149</v>
      </c>
      <c r="F33" s="75" t="s">
        <v>150</v>
      </c>
      <c r="G33" s="73" t="s">
        <v>15</v>
      </c>
      <c r="H33" s="74" t="s">
        <v>151</v>
      </c>
      <c r="I33" s="73" t="s">
        <v>293</v>
      </c>
      <c r="J33" s="74" t="s">
        <v>16</v>
      </c>
      <c r="K33" s="74" t="s">
        <v>294</v>
      </c>
      <c r="L33" s="76" t="s">
        <v>152</v>
      </c>
    </row>
    <row r="34" spans="1:12" s="84" customFormat="1">
      <c r="A34" s="95">
        <v>1</v>
      </c>
      <c r="B34" s="85" t="s">
        <v>17</v>
      </c>
      <c r="C34" s="96">
        <v>64</v>
      </c>
      <c r="D34" s="96">
        <v>4204746587</v>
      </c>
      <c r="E34" s="81">
        <v>4204.7465869999996</v>
      </c>
      <c r="F34" s="97">
        <v>16</v>
      </c>
      <c r="G34" s="80">
        <v>81504452</v>
      </c>
      <c r="H34" s="81">
        <v>81.504452000000001</v>
      </c>
      <c r="I34" s="80">
        <v>145</v>
      </c>
      <c r="J34" s="80">
        <v>258601151.47927687</v>
      </c>
      <c r="K34" s="82">
        <v>258.60115147927689</v>
      </c>
      <c r="L34" s="83">
        <f t="shared" ref="L34:L65" si="2">E34+H34+K34</f>
        <v>4544.8521904792769</v>
      </c>
    </row>
    <row r="35" spans="1:12" s="84" customFormat="1">
      <c r="A35" s="95">
        <v>2</v>
      </c>
      <c r="B35" s="85" t="s">
        <v>174</v>
      </c>
      <c r="C35" s="96">
        <v>93</v>
      </c>
      <c r="D35" s="96">
        <v>120323081</v>
      </c>
      <c r="E35" s="81">
        <v>120.323081</v>
      </c>
      <c r="F35" s="97">
        <v>26</v>
      </c>
      <c r="G35" s="80">
        <v>183483247</v>
      </c>
      <c r="H35" s="81">
        <v>183.48324700000001</v>
      </c>
      <c r="I35" s="80">
        <v>226</v>
      </c>
      <c r="J35" s="80">
        <v>542857687.08752441</v>
      </c>
      <c r="K35" s="82">
        <v>542.85768708752437</v>
      </c>
      <c r="L35" s="83">
        <f t="shared" si="2"/>
        <v>846.66401508752438</v>
      </c>
    </row>
    <row r="36" spans="1:12" s="84" customFormat="1">
      <c r="A36" s="95">
        <v>3</v>
      </c>
      <c r="B36" s="85" t="s">
        <v>176</v>
      </c>
      <c r="C36" s="96">
        <v>113</v>
      </c>
      <c r="D36" s="96">
        <v>455919845</v>
      </c>
      <c r="E36" s="81">
        <v>455.91984500000001</v>
      </c>
      <c r="F36" s="97">
        <v>28</v>
      </c>
      <c r="G36" s="80">
        <v>182159674</v>
      </c>
      <c r="H36" s="81">
        <v>182.159674</v>
      </c>
      <c r="I36" s="80">
        <v>452</v>
      </c>
      <c r="J36" s="80">
        <v>177499284.25642312</v>
      </c>
      <c r="K36" s="82">
        <v>177.49928425642312</v>
      </c>
      <c r="L36" s="83">
        <f t="shared" si="2"/>
        <v>815.57880325642316</v>
      </c>
    </row>
    <row r="37" spans="1:12" s="84" customFormat="1">
      <c r="A37" s="95">
        <v>4</v>
      </c>
      <c r="B37" s="85" t="s">
        <v>177</v>
      </c>
      <c r="C37" s="96">
        <v>210</v>
      </c>
      <c r="D37" s="96">
        <v>284354609</v>
      </c>
      <c r="E37" s="81">
        <v>284.35460899999998</v>
      </c>
      <c r="F37" s="97">
        <v>73</v>
      </c>
      <c r="G37" s="80">
        <v>126011889</v>
      </c>
      <c r="H37" s="81">
        <v>126.011889</v>
      </c>
      <c r="I37" s="80">
        <v>819</v>
      </c>
      <c r="J37" s="80">
        <v>298517465.78567767</v>
      </c>
      <c r="K37" s="82">
        <v>298.51746578567764</v>
      </c>
      <c r="L37" s="83">
        <f t="shared" si="2"/>
        <v>708.88396378567768</v>
      </c>
    </row>
    <row r="38" spans="1:12" s="84" customFormat="1">
      <c r="A38" s="95">
        <v>5</v>
      </c>
      <c r="B38" s="98" t="s">
        <v>178</v>
      </c>
      <c r="C38" s="96">
        <v>67</v>
      </c>
      <c r="D38" s="96">
        <v>245948774</v>
      </c>
      <c r="E38" s="81">
        <v>245.94877399999999</v>
      </c>
      <c r="F38" s="97">
        <v>18</v>
      </c>
      <c r="G38" s="80">
        <v>92796611</v>
      </c>
      <c r="H38" s="81">
        <v>92.796610999999999</v>
      </c>
      <c r="I38" s="80">
        <v>25</v>
      </c>
      <c r="J38" s="80">
        <v>44310282.149183095</v>
      </c>
      <c r="K38" s="82">
        <v>44.310282149183095</v>
      </c>
      <c r="L38" s="83">
        <f t="shared" si="2"/>
        <v>383.05566714918308</v>
      </c>
    </row>
    <row r="39" spans="1:12" s="99" customFormat="1">
      <c r="A39" s="95">
        <v>6</v>
      </c>
      <c r="B39" s="85" t="s">
        <v>179</v>
      </c>
      <c r="C39" s="96">
        <v>36</v>
      </c>
      <c r="D39" s="96">
        <v>64488965</v>
      </c>
      <c r="E39" s="81">
        <v>64.488964999999993</v>
      </c>
      <c r="F39" s="97">
        <v>19</v>
      </c>
      <c r="G39" s="80">
        <v>150763419</v>
      </c>
      <c r="H39" s="81">
        <v>150.763419</v>
      </c>
      <c r="I39" s="80">
        <v>166</v>
      </c>
      <c r="J39" s="80">
        <v>145320230.54102165</v>
      </c>
      <c r="K39" s="82">
        <v>145.32023054102166</v>
      </c>
      <c r="L39" s="83">
        <f t="shared" si="2"/>
        <v>360.57261454102166</v>
      </c>
    </row>
    <row r="40" spans="1:12" s="84" customFormat="1">
      <c r="A40" s="95">
        <v>7</v>
      </c>
      <c r="B40" s="85" t="s">
        <v>180</v>
      </c>
      <c r="C40" s="96">
        <v>4</v>
      </c>
      <c r="D40" s="96">
        <v>8373789</v>
      </c>
      <c r="E40" s="81">
        <v>8.3737890000000004</v>
      </c>
      <c r="F40" s="97">
        <v>14</v>
      </c>
      <c r="G40" s="80">
        <v>47180621</v>
      </c>
      <c r="H40" s="81">
        <v>47.180621000000002</v>
      </c>
      <c r="I40" s="80">
        <v>9</v>
      </c>
      <c r="J40" s="80">
        <v>139626958.0922786</v>
      </c>
      <c r="K40" s="82">
        <v>139.62695809227861</v>
      </c>
      <c r="L40" s="83">
        <f t="shared" si="2"/>
        <v>195.1813680922786</v>
      </c>
    </row>
    <row r="41" spans="1:12" s="84" customFormat="1">
      <c r="A41" s="95">
        <v>8</v>
      </c>
      <c r="B41" s="85" t="s">
        <v>18</v>
      </c>
      <c r="C41" s="96">
        <v>8</v>
      </c>
      <c r="D41" s="96">
        <v>34417000</v>
      </c>
      <c r="E41" s="81">
        <v>34.417000000000002</v>
      </c>
      <c r="F41" s="97">
        <v>3</v>
      </c>
      <c r="G41" s="80">
        <v>39946717</v>
      </c>
      <c r="H41" s="81">
        <v>39.946717</v>
      </c>
      <c r="I41" s="80">
        <v>52</v>
      </c>
      <c r="J41" s="80">
        <v>7283996.6645003064</v>
      </c>
      <c r="K41" s="82">
        <v>7.2839966645003065</v>
      </c>
      <c r="L41" s="83">
        <f t="shared" si="2"/>
        <v>81.647713664500316</v>
      </c>
    </row>
    <row r="42" spans="1:12" s="84" customFormat="1">
      <c r="A42" s="95">
        <v>9</v>
      </c>
      <c r="B42" s="85" t="s">
        <v>181</v>
      </c>
      <c r="C42" s="96">
        <v>1</v>
      </c>
      <c r="D42" s="96">
        <v>397408</v>
      </c>
      <c r="E42" s="81">
        <v>0.39740799999999998</v>
      </c>
      <c r="F42" s="97">
        <v>2</v>
      </c>
      <c r="G42" s="80">
        <v>73137721</v>
      </c>
      <c r="H42" s="81">
        <v>73.137720999999999</v>
      </c>
      <c r="I42" s="80">
        <v>1</v>
      </c>
      <c r="J42" s="80">
        <v>20117.069811483201</v>
      </c>
      <c r="K42" s="82">
        <v>2.0117069811483201E-2</v>
      </c>
      <c r="L42" s="83">
        <f t="shared" si="2"/>
        <v>73.555246069811474</v>
      </c>
    </row>
    <row r="43" spans="1:12" s="84" customFormat="1">
      <c r="A43" s="95">
        <v>10</v>
      </c>
      <c r="B43" s="85" t="s">
        <v>182</v>
      </c>
      <c r="C43" s="96">
        <v>7</v>
      </c>
      <c r="D43" s="96">
        <v>37766811</v>
      </c>
      <c r="E43" s="81">
        <v>37.766810999999997</v>
      </c>
      <c r="F43" s="97">
        <v>2</v>
      </c>
      <c r="G43" s="80">
        <v>7330000</v>
      </c>
      <c r="H43" s="81">
        <v>7.33</v>
      </c>
      <c r="I43" s="80">
        <v>14</v>
      </c>
      <c r="J43" s="80">
        <v>17630950.952311274</v>
      </c>
      <c r="K43" s="82">
        <v>17.630950952311274</v>
      </c>
      <c r="L43" s="83">
        <f t="shared" si="2"/>
        <v>62.727761952311269</v>
      </c>
    </row>
    <row r="44" spans="1:12" s="84" customFormat="1">
      <c r="A44" s="95">
        <v>11</v>
      </c>
      <c r="B44" s="85" t="s">
        <v>183</v>
      </c>
      <c r="C44" s="96">
        <v>11</v>
      </c>
      <c r="D44" s="96">
        <v>2146219</v>
      </c>
      <c r="E44" s="81">
        <v>2.1462189999999999</v>
      </c>
      <c r="F44" s="97">
        <v>2</v>
      </c>
      <c r="G44" s="80">
        <v>20250000</v>
      </c>
      <c r="H44" s="81">
        <v>20.25</v>
      </c>
      <c r="I44" s="80">
        <v>25</v>
      </c>
      <c r="J44" s="80">
        <v>37731481.836618759</v>
      </c>
      <c r="K44" s="82">
        <v>37.731481836618755</v>
      </c>
      <c r="L44" s="83">
        <f t="shared" si="2"/>
        <v>60.127700836618757</v>
      </c>
    </row>
    <row r="45" spans="1:12" s="84" customFormat="1">
      <c r="A45" s="95">
        <v>12</v>
      </c>
      <c r="B45" s="85" t="s">
        <v>184</v>
      </c>
      <c r="C45" s="96">
        <v>26</v>
      </c>
      <c r="D45" s="96">
        <v>13015595</v>
      </c>
      <c r="E45" s="81">
        <v>13.015594999999999</v>
      </c>
      <c r="F45" s="97">
        <v>3</v>
      </c>
      <c r="G45" s="80">
        <v>1851480</v>
      </c>
      <c r="H45" s="81">
        <v>1.85148</v>
      </c>
      <c r="I45" s="80">
        <v>78</v>
      </c>
      <c r="J45" s="80">
        <v>42227357.68802359</v>
      </c>
      <c r="K45" s="82">
        <v>42.227357688023588</v>
      </c>
      <c r="L45" s="83">
        <f t="shared" si="2"/>
        <v>57.094432688023588</v>
      </c>
    </row>
    <row r="46" spans="1:12" s="84" customFormat="1">
      <c r="A46" s="95">
        <v>13</v>
      </c>
      <c r="B46" s="85" t="s">
        <v>185</v>
      </c>
      <c r="C46" s="96">
        <v>7</v>
      </c>
      <c r="D46" s="96">
        <v>1265711</v>
      </c>
      <c r="E46" s="81">
        <v>1.265711</v>
      </c>
      <c r="F46" s="97">
        <v>1</v>
      </c>
      <c r="G46" s="80">
        <v>1500000</v>
      </c>
      <c r="H46" s="81">
        <v>1.5</v>
      </c>
      <c r="I46" s="80">
        <v>44</v>
      </c>
      <c r="J46" s="80">
        <v>40874657.228716522</v>
      </c>
      <c r="K46" s="82">
        <v>40.874657228716522</v>
      </c>
      <c r="L46" s="83">
        <f t="shared" si="2"/>
        <v>43.640368228716525</v>
      </c>
    </row>
    <row r="47" spans="1:12" s="84" customFormat="1">
      <c r="A47" s="95">
        <v>14</v>
      </c>
      <c r="B47" s="85" t="s">
        <v>19</v>
      </c>
      <c r="C47" s="96">
        <v>20</v>
      </c>
      <c r="D47" s="96">
        <v>1698134</v>
      </c>
      <c r="E47" s="81">
        <v>1.698134</v>
      </c>
      <c r="F47" s="97"/>
      <c r="G47" s="80"/>
      <c r="H47" s="81"/>
      <c r="I47" s="80">
        <v>50</v>
      </c>
      <c r="J47" s="80">
        <v>40030749.283386424</v>
      </c>
      <c r="K47" s="82">
        <v>40.030749283386427</v>
      </c>
      <c r="L47" s="83">
        <f t="shared" si="2"/>
        <v>41.72888328338643</v>
      </c>
    </row>
    <row r="48" spans="1:12" s="84" customFormat="1">
      <c r="A48" s="95">
        <v>15</v>
      </c>
      <c r="B48" s="85" t="s">
        <v>186</v>
      </c>
      <c r="C48" s="96">
        <v>17</v>
      </c>
      <c r="D48" s="96">
        <v>3319098</v>
      </c>
      <c r="E48" s="81">
        <v>3.3190979999999999</v>
      </c>
      <c r="F48" s="97">
        <v>4</v>
      </c>
      <c r="G48" s="80">
        <v>6572990</v>
      </c>
      <c r="H48" s="81">
        <v>6.5729899999999999</v>
      </c>
      <c r="I48" s="80">
        <v>60</v>
      </c>
      <c r="J48" s="80">
        <v>24762419.185624477</v>
      </c>
      <c r="K48" s="82">
        <v>24.762419185624477</v>
      </c>
      <c r="L48" s="83">
        <f t="shared" si="2"/>
        <v>34.654507185624475</v>
      </c>
    </row>
    <row r="49" spans="1:12" s="84" customFormat="1">
      <c r="A49" s="95">
        <v>16</v>
      </c>
      <c r="B49" s="96" t="s">
        <v>20</v>
      </c>
      <c r="C49" s="96">
        <v>6</v>
      </c>
      <c r="D49" s="96">
        <v>8000000</v>
      </c>
      <c r="E49" s="81">
        <v>8</v>
      </c>
      <c r="F49" s="97">
        <v>4</v>
      </c>
      <c r="G49" s="80">
        <v>9800000</v>
      </c>
      <c r="H49" s="81">
        <v>9.8000000000000007</v>
      </c>
      <c r="I49" s="80">
        <v>9</v>
      </c>
      <c r="J49" s="80">
        <v>8938954.3681673389</v>
      </c>
      <c r="K49" s="82">
        <v>8.9389543681673391</v>
      </c>
      <c r="L49" s="83">
        <f t="shared" si="2"/>
        <v>26.738954368167342</v>
      </c>
    </row>
    <row r="50" spans="1:12" s="84" customFormat="1">
      <c r="A50" s="95">
        <v>17</v>
      </c>
      <c r="B50" s="85" t="s">
        <v>21</v>
      </c>
      <c r="C50" s="96"/>
      <c r="D50" s="96"/>
      <c r="E50" s="81"/>
      <c r="F50" s="97">
        <v>4</v>
      </c>
      <c r="G50" s="80">
        <v>16170000</v>
      </c>
      <c r="H50" s="81">
        <v>16.170000000000002</v>
      </c>
      <c r="I50" s="80">
        <v>1</v>
      </c>
      <c r="J50" s="80">
        <v>9738452.2682275996</v>
      </c>
      <c r="K50" s="82">
        <v>9.7384522682275989</v>
      </c>
      <c r="L50" s="83">
        <f t="shared" si="2"/>
        <v>25.908452268227599</v>
      </c>
    </row>
    <row r="51" spans="1:12" s="84" customFormat="1">
      <c r="A51" s="95">
        <v>18</v>
      </c>
      <c r="B51" s="96" t="s">
        <v>22</v>
      </c>
      <c r="C51" s="96"/>
      <c r="D51" s="96"/>
      <c r="E51" s="81"/>
      <c r="F51" s="97"/>
      <c r="G51" s="80"/>
      <c r="H51" s="81"/>
      <c r="I51" s="80">
        <v>12</v>
      </c>
      <c r="J51" s="80">
        <v>24922990.854199875</v>
      </c>
      <c r="K51" s="82">
        <v>24.922990854199874</v>
      </c>
      <c r="L51" s="83">
        <f t="shared" si="2"/>
        <v>24.922990854199874</v>
      </c>
    </row>
    <row r="52" spans="1:12" s="84" customFormat="1">
      <c r="A52" s="95">
        <v>19</v>
      </c>
      <c r="B52" s="85" t="s">
        <v>23</v>
      </c>
      <c r="C52" s="96">
        <v>4</v>
      </c>
      <c r="D52" s="96">
        <v>18000000</v>
      </c>
      <c r="E52" s="81">
        <v>18</v>
      </c>
      <c r="F52" s="97">
        <v>1</v>
      </c>
      <c r="G52" s="80">
        <v>2000000</v>
      </c>
      <c r="H52" s="81">
        <v>2</v>
      </c>
      <c r="I52" s="80">
        <v>6</v>
      </c>
      <c r="J52" s="80">
        <v>3514789.9482654799</v>
      </c>
      <c r="K52" s="82">
        <v>3.5147899482654799</v>
      </c>
      <c r="L52" s="83">
        <f t="shared" si="2"/>
        <v>23.514789948265481</v>
      </c>
    </row>
    <row r="53" spans="1:12" s="84" customFormat="1">
      <c r="A53" s="95">
        <v>20</v>
      </c>
      <c r="B53" s="85" t="s">
        <v>24</v>
      </c>
      <c r="C53" s="96">
        <v>5</v>
      </c>
      <c r="D53" s="96">
        <v>201000</v>
      </c>
      <c r="E53" s="81">
        <v>0.20100000000000001</v>
      </c>
      <c r="F53" s="97">
        <v>2</v>
      </c>
      <c r="G53" s="80">
        <v>3899953</v>
      </c>
      <c r="H53" s="81">
        <v>3.899953</v>
      </c>
      <c r="I53" s="80">
        <v>34</v>
      </c>
      <c r="J53" s="80">
        <v>17670174.35493879</v>
      </c>
      <c r="K53" s="82">
        <v>17.670174354938791</v>
      </c>
      <c r="L53" s="83">
        <f t="shared" si="2"/>
        <v>21.771127354938791</v>
      </c>
    </row>
    <row r="54" spans="1:12" s="84" customFormat="1">
      <c r="A54" s="95">
        <v>21</v>
      </c>
      <c r="B54" s="85" t="s">
        <v>187</v>
      </c>
      <c r="C54" s="96">
        <v>7</v>
      </c>
      <c r="D54" s="96">
        <v>3938220</v>
      </c>
      <c r="E54" s="81">
        <v>3.9382199999999998</v>
      </c>
      <c r="F54" s="97">
        <v>4</v>
      </c>
      <c r="G54" s="80">
        <v>6158391</v>
      </c>
      <c r="H54" s="81">
        <v>6.1583909999999999</v>
      </c>
      <c r="I54" s="80">
        <v>25</v>
      </c>
      <c r="J54" s="80">
        <v>4711017.0892657368</v>
      </c>
      <c r="K54" s="82">
        <v>4.711017089265737</v>
      </c>
      <c r="L54" s="83">
        <f t="shared" si="2"/>
        <v>14.807628089265737</v>
      </c>
    </row>
    <row r="55" spans="1:12" s="84" customFormat="1">
      <c r="A55" s="95">
        <v>22</v>
      </c>
      <c r="B55" s="85" t="s">
        <v>25</v>
      </c>
      <c r="C55" s="96">
        <v>1</v>
      </c>
      <c r="D55" s="96">
        <v>1500000</v>
      </c>
      <c r="E55" s="81">
        <v>1.5</v>
      </c>
      <c r="F55" s="97">
        <v>1</v>
      </c>
      <c r="G55" s="80">
        <v>3062500</v>
      </c>
      <c r="H55" s="81">
        <v>3.0625</v>
      </c>
      <c r="I55" s="80">
        <v>4</v>
      </c>
      <c r="J55" s="80">
        <v>8535892.799087543</v>
      </c>
      <c r="K55" s="82">
        <v>8.5358927990875433</v>
      </c>
      <c r="L55" s="83">
        <f t="shared" si="2"/>
        <v>13.098392799087543</v>
      </c>
    </row>
    <row r="56" spans="1:12" s="84" customFormat="1">
      <c r="A56" s="95">
        <v>23</v>
      </c>
      <c r="B56" s="85" t="s">
        <v>26</v>
      </c>
      <c r="C56" s="96"/>
      <c r="D56" s="96"/>
      <c r="E56" s="81"/>
      <c r="F56" s="97">
        <v>1</v>
      </c>
      <c r="G56" s="80">
        <v>2000000</v>
      </c>
      <c r="H56" s="81">
        <v>2</v>
      </c>
      <c r="I56" s="80">
        <v>2</v>
      </c>
      <c r="J56" s="80">
        <v>8210342.6013600798</v>
      </c>
      <c r="K56" s="82">
        <v>8.2103426013600806</v>
      </c>
      <c r="L56" s="83">
        <f t="shared" si="2"/>
        <v>10.210342601360081</v>
      </c>
    </row>
    <row r="57" spans="1:12" s="84" customFormat="1">
      <c r="A57" s="95">
        <v>24</v>
      </c>
      <c r="B57" s="85" t="s">
        <v>27</v>
      </c>
      <c r="C57" s="96">
        <v>1</v>
      </c>
      <c r="D57" s="96">
        <v>3500000</v>
      </c>
      <c r="E57" s="81">
        <v>3.5</v>
      </c>
      <c r="F57" s="97"/>
      <c r="G57" s="80"/>
      <c r="H57" s="81"/>
      <c r="I57" s="80">
        <v>1</v>
      </c>
      <c r="J57" s="80">
        <v>5367822.2535077902</v>
      </c>
      <c r="K57" s="82">
        <v>5.3678222535077902</v>
      </c>
      <c r="L57" s="83">
        <f t="shared" si="2"/>
        <v>8.8678222535077893</v>
      </c>
    </row>
    <row r="58" spans="1:12" s="84" customFormat="1">
      <c r="A58" s="95">
        <v>25</v>
      </c>
      <c r="B58" s="85" t="s">
        <v>188</v>
      </c>
      <c r="C58" s="96">
        <v>14</v>
      </c>
      <c r="D58" s="96">
        <v>5082870</v>
      </c>
      <c r="E58" s="81">
        <v>5.0828699999999998</v>
      </c>
      <c r="F58" s="97"/>
      <c r="G58" s="80"/>
      <c r="H58" s="81"/>
      <c r="I58" s="80">
        <v>33</v>
      </c>
      <c r="J58" s="80">
        <v>2828862.1567530343</v>
      </c>
      <c r="K58" s="82">
        <v>2.8288621567530345</v>
      </c>
      <c r="L58" s="83">
        <f t="shared" si="2"/>
        <v>7.9117321567530343</v>
      </c>
    </row>
    <row r="59" spans="1:12" s="84" customFormat="1">
      <c r="A59" s="95">
        <v>26</v>
      </c>
      <c r="B59" s="96" t="s">
        <v>189</v>
      </c>
      <c r="C59" s="96">
        <v>4</v>
      </c>
      <c r="D59" s="96">
        <v>5427000</v>
      </c>
      <c r="E59" s="81">
        <v>5.4269999999999996</v>
      </c>
      <c r="F59" s="97">
        <v>1</v>
      </c>
      <c r="G59" s="80">
        <v>27950</v>
      </c>
      <c r="H59" s="81">
        <v>2.7949999999999999E-2</v>
      </c>
      <c r="I59" s="80">
        <v>14</v>
      </c>
      <c r="J59" s="80">
        <v>1982452.3071007996</v>
      </c>
      <c r="K59" s="82">
        <v>1.9824523071007996</v>
      </c>
      <c r="L59" s="83">
        <f t="shared" si="2"/>
        <v>7.4374023071007986</v>
      </c>
    </row>
    <row r="60" spans="1:12" s="84" customFormat="1">
      <c r="A60" s="95">
        <v>27</v>
      </c>
      <c r="B60" s="85" t="s">
        <v>28</v>
      </c>
      <c r="C60" s="96"/>
      <c r="D60" s="96"/>
      <c r="E60" s="81"/>
      <c r="F60" s="97"/>
      <c r="G60" s="80"/>
      <c r="H60" s="81"/>
      <c r="I60" s="80">
        <v>17</v>
      </c>
      <c r="J60" s="80">
        <v>6964325.2819144372</v>
      </c>
      <c r="K60" s="82">
        <v>6.9643252819144372</v>
      </c>
      <c r="L60" s="83">
        <f t="shared" si="2"/>
        <v>6.9643252819144372</v>
      </c>
    </row>
    <row r="61" spans="1:12" s="84" customFormat="1">
      <c r="A61" s="95">
        <v>28</v>
      </c>
      <c r="B61" s="87" t="s">
        <v>190</v>
      </c>
      <c r="C61" s="96"/>
      <c r="D61" s="96"/>
      <c r="E61" s="81"/>
      <c r="F61" s="97"/>
      <c r="G61" s="80"/>
      <c r="H61" s="81"/>
      <c r="I61" s="80">
        <v>2</v>
      </c>
      <c r="J61" s="80">
        <v>6834477.4199999999</v>
      </c>
      <c r="K61" s="82">
        <v>6.8344774199999998</v>
      </c>
      <c r="L61" s="83">
        <f t="shared" si="2"/>
        <v>6.8344774199999998</v>
      </c>
    </row>
    <row r="62" spans="1:12" s="84" customFormat="1">
      <c r="A62" s="95">
        <v>29</v>
      </c>
      <c r="B62" s="85" t="s">
        <v>191</v>
      </c>
      <c r="C62" s="96">
        <v>3</v>
      </c>
      <c r="D62" s="96">
        <v>4451521</v>
      </c>
      <c r="E62" s="81">
        <v>4.4515209999999996</v>
      </c>
      <c r="F62" s="97"/>
      <c r="G62" s="80"/>
      <c r="H62" s="81"/>
      <c r="I62" s="80">
        <v>3</v>
      </c>
      <c r="J62" s="80">
        <v>2150895.764052677</v>
      </c>
      <c r="K62" s="82">
        <v>2.1508957640526769</v>
      </c>
      <c r="L62" s="83">
        <f t="shared" si="2"/>
        <v>6.602416764052677</v>
      </c>
    </row>
    <row r="63" spans="1:12" s="84" customFormat="1">
      <c r="A63" s="95">
        <v>30</v>
      </c>
      <c r="B63" s="85" t="s">
        <v>29</v>
      </c>
      <c r="C63" s="96"/>
      <c r="D63" s="96"/>
      <c r="E63" s="81"/>
      <c r="F63" s="97">
        <v>1</v>
      </c>
      <c r="G63" s="80">
        <v>6600000</v>
      </c>
      <c r="H63" s="81">
        <v>6.6</v>
      </c>
      <c r="I63" s="80"/>
      <c r="J63" s="80"/>
      <c r="K63" s="82"/>
      <c r="L63" s="83">
        <f t="shared" si="2"/>
        <v>6.6</v>
      </c>
    </row>
    <row r="64" spans="1:12" s="84" customFormat="1">
      <c r="A64" s="95">
        <v>31</v>
      </c>
      <c r="B64" s="85" t="s">
        <v>30</v>
      </c>
      <c r="C64" s="96"/>
      <c r="D64" s="96"/>
      <c r="E64" s="81"/>
      <c r="F64" s="97"/>
      <c r="G64" s="80"/>
      <c r="H64" s="81"/>
      <c r="I64" s="80">
        <v>10</v>
      </c>
      <c r="J64" s="80">
        <v>5806256.5524662128</v>
      </c>
      <c r="K64" s="82">
        <v>5.8062565524662126</v>
      </c>
      <c r="L64" s="83">
        <f t="shared" si="2"/>
        <v>5.8062565524662126</v>
      </c>
    </row>
    <row r="65" spans="1:12" s="84" customFormat="1">
      <c r="A65" s="95">
        <v>32</v>
      </c>
      <c r="B65" s="85" t="s">
        <v>31</v>
      </c>
      <c r="C65" s="96">
        <v>1</v>
      </c>
      <c r="D65" s="96">
        <v>100000</v>
      </c>
      <c r="E65" s="81">
        <v>0.1</v>
      </c>
      <c r="F65" s="97"/>
      <c r="G65" s="80"/>
      <c r="H65" s="81"/>
      <c r="I65" s="80">
        <v>16</v>
      </c>
      <c r="J65" s="80">
        <v>3576029.2769957827</v>
      </c>
      <c r="K65" s="82">
        <v>3.5760292769957829</v>
      </c>
      <c r="L65" s="83">
        <f t="shared" si="2"/>
        <v>3.676029276995783</v>
      </c>
    </row>
    <row r="66" spans="1:12" s="84" customFormat="1">
      <c r="A66" s="95">
        <v>33</v>
      </c>
      <c r="B66" s="85" t="s">
        <v>192</v>
      </c>
      <c r="C66" s="96">
        <v>2</v>
      </c>
      <c r="D66" s="96">
        <v>44400</v>
      </c>
      <c r="E66" s="81">
        <v>4.4400000000000002E-2</v>
      </c>
      <c r="F66" s="97">
        <v>1</v>
      </c>
      <c r="G66" s="80">
        <v>100000</v>
      </c>
      <c r="H66" s="81">
        <v>0.1</v>
      </c>
      <c r="I66" s="80">
        <v>35</v>
      </c>
      <c r="J66" s="80">
        <v>2661791.0847981405</v>
      </c>
      <c r="K66" s="82">
        <v>2.6617910847981405</v>
      </c>
      <c r="L66" s="83">
        <f t="shared" ref="L66:L97" si="3">E66+H66+K66</f>
        <v>2.8061910847981406</v>
      </c>
    </row>
    <row r="67" spans="1:12" s="84" customFormat="1">
      <c r="A67" s="95">
        <v>34</v>
      </c>
      <c r="B67" s="85" t="s">
        <v>273</v>
      </c>
      <c r="C67" s="96"/>
      <c r="D67" s="96"/>
      <c r="E67" s="81"/>
      <c r="F67" s="97"/>
      <c r="G67" s="80"/>
      <c r="H67" s="81"/>
      <c r="I67" s="80">
        <v>4</v>
      </c>
      <c r="J67" s="80">
        <v>2663188.0818688129</v>
      </c>
      <c r="K67" s="82">
        <v>2.663188081868813</v>
      </c>
      <c r="L67" s="83">
        <f t="shared" si="3"/>
        <v>2.663188081868813</v>
      </c>
    </row>
    <row r="68" spans="1:12" s="84" customFormat="1">
      <c r="A68" s="95">
        <v>35</v>
      </c>
      <c r="B68" s="85" t="s">
        <v>32</v>
      </c>
      <c r="C68" s="96">
        <v>1</v>
      </c>
      <c r="D68" s="96">
        <v>25000</v>
      </c>
      <c r="E68" s="81">
        <v>2.5000000000000001E-2</v>
      </c>
      <c r="F68" s="97"/>
      <c r="G68" s="80"/>
      <c r="H68" s="81"/>
      <c r="I68" s="80">
        <v>9</v>
      </c>
      <c r="J68" s="80">
        <v>2369642.1691486603</v>
      </c>
      <c r="K68" s="82">
        <v>2.3696421691486602</v>
      </c>
      <c r="L68" s="83">
        <f t="shared" si="3"/>
        <v>2.3946421691486601</v>
      </c>
    </row>
    <row r="69" spans="1:12" s="84" customFormat="1">
      <c r="A69" s="95">
        <v>36</v>
      </c>
      <c r="B69" s="85" t="s">
        <v>193</v>
      </c>
      <c r="C69" s="96">
        <v>1</v>
      </c>
      <c r="D69" s="96">
        <v>1700000</v>
      </c>
      <c r="E69" s="81">
        <v>1.7</v>
      </c>
      <c r="F69" s="97"/>
      <c r="G69" s="80"/>
      <c r="H69" s="81"/>
      <c r="I69" s="80">
        <v>5</v>
      </c>
      <c r="J69" s="80">
        <v>101112.11156064388</v>
      </c>
      <c r="K69" s="82">
        <v>0.10111211156064388</v>
      </c>
      <c r="L69" s="83">
        <f t="shared" si="3"/>
        <v>1.8011121115606439</v>
      </c>
    </row>
    <row r="70" spans="1:12" s="84" customFormat="1">
      <c r="A70" s="95">
        <v>37</v>
      </c>
      <c r="B70" s="85" t="s">
        <v>194</v>
      </c>
      <c r="C70" s="96">
        <v>1</v>
      </c>
      <c r="D70" s="96">
        <v>20000</v>
      </c>
      <c r="E70" s="81">
        <v>0.02</v>
      </c>
      <c r="F70" s="97"/>
      <c r="G70" s="80"/>
      <c r="H70" s="81"/>
      <c r="I70" s="80">
        <v>3</v>
      </c>
      <c r="J70" s="80">
        <v>1545318.4685503999</v>
      </c>
      <c r="K70" s="82">
        <v>1.5453184685503998</v>
      </c>
      <c r="L70" s="83">
        <f t="shared" si="3"/>
        <v>1.5653184685503998</v>
      </c>
    </row>
    <row r="71" spans="1:12" s="84" customFormat="1">
      <c r="A71" s="95">
        <v>38</v>
      </c>
      <c r="B71" s="85" t="s">
        <v>33</v>
      </c>
      <c r="C71" s="96">
        <v>1</v>
      </c>
      <c r="D71" s="96">
        <v>41494</v>
      </c>
      <c r="E71" s="81">
        <v>4.1494000000000003E-2</v>
      </c>
      <c r="F71" s="97">
        <v>2</v>
      </c>
      <c r="G71" s="80">
        <v>47541</v>
      </c>
      <c r="H71" s="81">
        <v>4.7541E-2</v>
      </c>
      <c r="I71" s="80">
        <v>21</v>
      </c>
      <c r="J71" s="80">
        <v>1099087.4584660416</v>
      </c>
      <c r="K71" s="82">
        <v>1.0990874584660415</v>
      </c>
      <c r="L71" s="83">
        <f t="shared" si="3"/>
        <v>1.1881224584660415</v>
      </c>
    </row>
    <row r="72" spans="1:12" s="84" customFormat="1">
      <c r="A72" s="95">
        <v>39</v>
      </c>
      <c r="B72" s="85" t="s">
        <v>34</v>
      </c>
      <c r="C72" s="96"/>
      <c r="D72" s="96"/>
      <c r="E72" s="81"/>
      <c r="F72" s="97"/>
      <c r="G72" s="80"/>
      <c r="H72" s="81"/>
      <c r="I72" s="80">
        <v>1</v>
      </c>
      <c r="J72" s="80">
        <v>780000</v>
      </c>
      <c r="K72" s="82">
        <v>0.78</v>
      </c>
      <c r="L72" s="83">
        <f t="shared" si="3"/>
        <v>0.78</v>
      </c>
    </row>
    <row r="73" spans="1:12" s="84" customFormat="1">
      <c r="A73" s="95">
        <v>40</v>
      </c>
      <c r="B73" s="85" t="s">
        <v>195</v>
      </c>
      <c r="C73" s="96">
        <v>1</v>
      </c>
      <c r="D73" s="96">
        <v>56399</v>
      </c>
      <c r="E73" s="81">
        <v>5.6398999999999998E-2</v>
      </c>
      <c r="F73" s="97"/>
      <c r="G73" s="80"/>
      <c r="H73" s="81"/>
      <c r="I73" s="80">
        <v>2</v>
      </c>
      <c r="J73" s="80">
        <v>702860</v>
      </c>
      <c r="K73" s="82">
        <v>0.70286000000000004</v>
      </c>
      <c r="L73" s="83">
        <f t="shared" si="3"/>
        <v>0.75925900000000002</v>
      </c>
    </row>
    <row r="74" spans="1:12" s="84" customFormat="1">
      <c r="A74" s="95">
        <v>41</v>
      </c>
      <c r="B74" s="85" t="s">
        <v>196</v>
      </c>
      <c r="C74" s="96"/>
      <c r="D74" s="96"/>
      <c r="E74" s="81"/>
      <c r="F74" s="97">
        <v>1</v>
      </c>
      <c r="G74" s="80">
        <v>510000</v>
      </c>
      <c r="H74" s="81">
        <v>0.51</v>
      </c>
      <c r="I74" s="80">
        <v>4</v>
      </c>
      <c r="J74" s="80">
        <v>246836.09296720324</v>
      </c>
      <c r="K74" s="82">
        <v>0.24683609296720324</v>
      </c>
      <c r="L74" s="83">
        <f t="shared" si="3"/>
        <v>0.75683609296720322</v>
      </c>
    </row>
    <row r="75" spans="1:12" s="84" customFormat="1">
      <c r="A75" s="95">
        <v>42</v>
      </c>
      <c r="B75" s="85" t="s">
        <v>35</v>
      </c>
      <c r="C75" s="96"/>
      <c r="D75" s="96"/>
      <c r="E75" s="81"/>
      <c r="F75" s="97"/>
      <c r="G75" s="80"/>
      <c r="H75" s="81"/>
      <c r="I75" s="80">
        <v>1</v>
      </c>
      <c r="J75" s="80">
        <v>603448</v>
      </c>
      <c r="K75" s="82">
        <v>0.60344799999999998</v>
      </c>
      <c r="L75" s="83">
        <f t="shared" si="3"/>
        <v>0.60344799999999998</v>
      </c>
    </row>
    <row r="76" spans="1:12" s="84" customFormat="1">
      <c r="A76" s="95">
        <v>43</v>
      </c>
      <c r="B76" s="85" t="s">
        <v>197</v>
      </c>
      <c r="C76" s="96">
        <v>2</v>
      </c>
      <c r="D76" s="96">
        <v>220000</v>
      </c>
      <c r="E76" s="81">
        <v>0.22</v>
      </c>
      <c r="F76" s="97"/>
      <c r="G76" s="80"/>
      <c r="H76" s="81"/>
      <c r="I76" s="80">
        <v>6</v>
      </c>
      <c r="J76" s="80">
        <v>355196.35392097803</v>
      </c>
      <c r="K76" s="82">
        <v>0.35519635392097804</v>
      </c>
      <c r="L76" s="83">
        <f t="shared" si="3"/>
        <v>0.57519635392097801</v>
      </c>
    </row>
    <row r="77" spans="1:12" s="84" customFormat="1">
      <c r="A77" s="95">
        <v>44</v>
      </c>
      <c r="B77" s="85" t="s">
        <v>36</v>
      </c>
      <c r="C77" s="96"/>
      <c r="D77" s="96"/>
      <c r="E77" s="81"/>
      <c r="F77" s="97"/>
      <c r="G77" s="80"/>
      <c r="H77" s="81"/>
      <c r="I77" s="80">
        <v>3</v>
      </c>
      <c r="J77" s="80">
        <v>562397</v>
      </c>
      <c r="K77" s="82">
        <v>0.56239700000000004</v>
      </c>
      <c r="L77" s="83">
        <f t="shared" si="3"/>
        <v>0.56239700000000004</v>
      </c>
    </row>
    <row r="78" spans="1:12" s="84" customFormat="1">
      <c r="A78" s="95">
        <v>45</v>
      </c>
      <c r="B78" s="85" t="s">
        <v>37</v>
      </c>
      <c r="C78" s="96"/>
      <c r="D78" s="96"/>
      <c r="E78" s="81"/>
      <c r="F78" s="97"/>
      <c r="G78" s="80"/>
      <c r="H78" s="81"/>
      <c r="I78" s="80">
        <v>5</v>
      </c>
      <c r="J78" s="80">
        <v>498006.86399242486</v>
      </c>
      <c r="K78" s="82">
        <v>0.49800686399242483</v>
      </c>
      <c r="L78" s="83">
        <f t="shared" si="3"/>
        <v>0.49800686399242483</v>
      </c>
    </row>
    <row r="79" spans="1:12" s="84" customFormat="1">
      <c r="A79" s="95">
        <v>46</v>
      </c>
      <c r="B79" s="85" t="s">
        <v>198</v>
      </c>
      <c r="C79" s="96"/>
      <c r="D79" s="96"/>
      <c r="E79" s="81"/>
      <c r="F79" s="97"/>
      <c r="G79" s="80"/>
      <c r="H79" s="81"/>
      <c r="I79" s="80">
        <v>2</v>
      </c>
      <c r="J79" s="80">
        <v>464271.56443143671</v>
      </c>
      <c r="K79" s="82">
        <v>0.46427156443143669</v>
      </c>
      <c r="L79" s="83">
        <f t="shared" si="3"/>
        <v>0.46427156443143669</v>
      </c>
    </row>
    <row r="80" spans="1:12" s="84" customFormat="1">
      <c r="A80" s="95">
        <v>47</v>
      </c>
      <c r="B80" s="85" t="s">
        <v>199</v>
      </c>
      <c r="C80" s="96">
        <v>1</v>
      </c>
      <c r="D80" s="96">
        <v>10000</v>
      </c>
      <c r="E80" s="81">
        <v>0.01</v>
      </c>
      <c r="F80" s="97"/>
      <c r="G80" s="80"/>
      <c r="H80" s="81"/>
      <c r="I80" s="80">
        <v>4</v>
      </c>
      <c r="J80" s="80">
        <v>319601.29482654732</v>
      </c>
      <c r="K80" s="82">
        <v>0.31960129482654731</v>
      </c>
      <c r="L80" s="83">
        <f t="shared" si="3"/>
        <v>0.32960129482654732</v>
      </c>
    </row>
    <row r="81" spans="1:12" s="84" customFormat="1">
      <c r="A81" s="95">
        <v>48</v>
      </c>
      <c r="B81" s="85" t="s">
        <v>38</v>
      </c>
      <c r="C81" s="96">
        <v>1</v>
      </c>
      <c r="D81" s="96">
        <v>300000</v>
      </c>
      <c r="E81" s="81">
        <v>0.3</v>
      </c>
      <c r="F81" s="97"/>
      <c r="G81" s="80"/>
      <c r="H81" s="81"/>
      <c r="I81" s="80"/>
      <c r="J81" s="80"/>
      <c r="K81" s="82"/>
      <c r="L81" s="83">
        <f t="shared" si="3"/>
        <v>0.3</v>
      </c>
    </row>
    <row r="82" spans="1:12" s="84" customFormat="1">
      <c r="A82" s="95">
        <v>49</v>
      </c>
      <c r="B82" s="85" t="s">
        <v>200</v>
      </c>
      <c r="C82" s="96">
        <v>1</v>
      </c>
      <c r="D82" s="96">
        <v>100000</v>
      </c>
      <c r="E82" s="81">
        <v>0.1</v>
      </c>
      <c r="F82" s="97">
        <v>1</v>
      </c>
      <c r="G82" s="80">
        <v>189274</v>
      </c>
      <c r="H82" s="81">
        <v>0.189274</v>
      </c>
      <c r="I82" s="80">
        <v>2</v>
      </c>
      <c r="J82" s="80">
        <v>9300</v>
      </c>
      <c r="K82" s="82">
        <v>9.2999999999999992E-3</v>
      </c>
      <c r="L82" s="83">
        <f t="shared" si="3"/>
        <v>0.29857400000000001</v>
      </c>
    </row>
    <row r="83" spans="1:12" s="84" customFormat="1">
      <c r="A83" s="95">
        <v>50</v>
      </c>
      <c r="B83" s="85" t="s">
        <v>39</v>
      </c>
      <c r="C83" s="96">
        <v>2</v>
      </c>
      <c r="D83" s="96">
        <v>85000</v>
      </c>
      <c r="E83" s="81">
        <v>8.5000000000000006E-2</v>
      </c>
      <c r="F83" s="97"/>
      <c r="G83" s="80"/>
      <c r="H83" s="81"/>
      <c r="I83" s="80">
        <v>5</v>
      </c>
      <c r="J83" s="80">
        <v>207082.73736765076</v>
      </c>
      <c r="K83" s="82">
        <v>0.20708273736765076</v>
      </c>
      <c r="L83" s="83">
        <f t="shared" si="3"/>
        <v>0.29208273736765078</v>
      </c>
    </row>
    <row r="84" spans="1:12" s="84" customFormat="1">
      <c r="A84" s="95">
        <v>51</v>
      </c>
      <c r="B84" s="85" t="s">
        <v>201</v>
      </c>
      <c r="C84" s="96"/>
      <c r="D84" s="96"/>
      <c r="E84" s="81"/>
      <c r="F84" s="97"/>
      <c r="G84" s="80"/>
      <c r="H84" s="81"/>
      <c r="I84" s="80">
        <v>4</v>
      </c>
      <c r="J84" s="80">
        <v>210818.39373332201</v>
      </c>
      <c r="K84" s="82">
        <v>0.21081839373332201</v>
      </c>
      <c r="L84" s="83">
        <f t="shared" si="3"/>
        <v>0.21081839373332201</v>
      </c>
    </row>
    <row r="85" spans="1:12" s="84" customFormat="1">
      <c r="A85" s="95">
        <v>52</v>
      </c>
      <c r="B85" s="96" t="s">
        <v>41</v>
      </c>
      <c r="C85" s="96">
        <v>2</v>
      </c>
      <c r="D85" s="96">
        <v>110000</v>
      </c>
      <c r="E85" s="81">
        <v>0.11</v>
      </c>
      <c r="F85" s="97"/>
      <c r="G85" s="80"/>
      <c r="H85" s="81"/>
      <c r="I85" s="80">
        <v>4</v>
      </c>
      <c r="J85" s="80">
        <v>70622.019454248089</v>
      </c>
      <c r="K85" s="82">
        <v>7.0622019454248092E-2</v>
      </c>
      <c r="L85" s="83">
        <f t="shared" si="3"/>
        <v>0.18062201945424811</v>
      </c>
    </row>
    <row r="86" spans="1:12" s="84" customFormat="1">
      <c r="A86" s="95">
        <v>53</v>
      </c>
      <c r="B86" s="87" t="s">
        <v>42</v>
      </c>
      <c r="C86" s="96"/>
      <c r="D86" s="96"/>
      <c r="E86" s="81"/>
      <c r="F86" s="97"/>
      <c r="G86" s="80"/>
      <c r="H86" s="81"/>
      <c r="I86" s="80">
        <v>3</v>
      </c>
      <c r="J86" s="80">
        <v>167286.69914780112</v>
      </c>
      <c r="K86" s="82">
        <v>0.16728669914780112</v>
      </c>
      <c r="L86" s="83">
        <f t="shared" si="3"/>
        <v>0.16728669914780112</v>
      </c>
    </row>
    <row r="87" spans="1:12" s="84" customFormat="1">
      <c r="A87" s="95">
        <v>54</v>
      </c>
      <c r="B87" s="87" t="s">
        <v>202</v>
      </c>
      <c r="C87" s="96"/>
      <c r="D87" s="96"/>
      <c r="E87" s="81"/>
      <c r="F87" s="97"/>
      <c r="G87" s="80"/>
      <c r="H87" s="81"/>
      <c r="I87" s="80">
        <v>4</v>
      </c>
      <c r="J87" s="80">
        <v>155074.459843333</v>
      </c>
      <c r="K87" s="82">
        <v>0.15507445984333298</v>
      </c>
      <c r="L87" s="83">
        <f t="shared" si="3"/>
        <v>0.15507445984333298</v>
      </c>
    </row>
    <row r="88" spans="1:12" s="84" customFormat="1">
      <c r="A88" s="95">
        <v>55</v>
      </c>
      <c r="B88" s="87" t="s">
        <v>203</v>
      </c>
      <c r="C88" s="96">
        <v>2</v>
      </c>
      <c r="D88" s="96">
        <v>80000</v>
      </c>
      <c r="E88" s="81">
        <v>0.08</v>
      </c>
      <c r="F88" s="97"/>
      <c r="G88" s="80"/>
      <c r="H88" s="81"/>
      <c r="I88" s="80">
        <v>3</v>
      </c>
      <c r="J88" s="80">
        <v>57616.605578032191</v>
      </c>
      <c r="K88" s="82">
        <v>5.7616605578032193E-2</v>
      </c>
      <c r="L88" s="83">
        <f t="shared" si="3"/>
        <v>0.13761660557803218</v>
      </c>
    </row>
    <row r="89" spans="1:12" s="84" customFormat="1">
      <c r="A89" s="95">
        <v>56</v>
      </c>
      <c r="B89" s="87" t="s">
        <v>40</v>
      </c>
      <c r="C89" s="96">
        <v>2</v>
      </c>
      <c r="D89" s="96">
        <v>62000</v>
      </c>
      <c r="E89" s="81">
        <v>6.2E-2</v>
      </c>
      <c r="F89" s="97"/>
      <c r="G89" s="80"/>
      <c r="H89" s="81"/>
      <c r="I89" s="80">
        <v>2</v>
      </c>
      <c r="J89" s="80">
        <v>71300.921408280963</v>
      </c>
      <c r="K89" s="82">
        <v>7.1300921408280968E-2</v>
      </c>
      <c r="L89" s="83">
        <f t="shared" si="3"/>
        <v>0.13330092140828098</v>
      </c>
    </row>
    <row r="90" spans="1:12" s="84" customFormat="1">
      <c r="A90" s="95">
        <v>57</v>
      </c>
      <c r="B90" s="87" t="s">
        <v>204</v>
      </c>
      <c r="C90" s="96"/>
      <c r="D90" s="96"/>
      <c r="E90" s="81"/>
      <c r="F90" s="97"/>
      <c r="G90" s="80"/>
      <c r="H90" s="81"/>
      <c r="I90" s="80">
        <v>1</v>
      </c>
      <c r="J90" s="80">
        <v>130000</v>
      </c>
      <c r="K90" s="82">
        <v>0.13</v>
      </c>
      <c r="L90" s="83">
        <f t="shared" si="3"/>
        <v>0.13</v>
      </c>
    </row>
    <row r="91" spans="1:12" s="84" customFormat="1">
      <c r="A91" s="95">
        <v>58</v>
      </c>
      <c r="B91" s="87" t="s">
        <v>205</v>
      </c>
      <c r="C91" s="96">
        <v>2</v>
      </c>
      <c r="D91" s="96">
        <v>41000</v>
      </c>
      <c r="E91" s="81">
        <v>4.1000000000000002E-2</v>
      </c>
      <c r="F91" s="97"/>
      <c r="G91" s="80"/>
      <c r="H91" s="81"/>
      <c r="I91" s="80">
        <v>2</v>
      </c>
      <c r="J91" s="80">
        <v>78653.051562365494</v>
      </c>
      <c r="K91" s="82">
        <v>7.8653051562365489E-2</v>
      </c>
      <c r="L91" s="83">
        <f t="shared" si="3"/>
        <v>0.1196530515623655</v>
      </c>
    </row>
    <row r="92" spans="1:12" s="84" customFormat="1">
      <c r="A92" s="95">
        <v>59</v>
      </c>
      <c r="B92" s="85" t="s">
        <v>206</v>
      </c>
      <c r="C92" s="96">
        <v>2</v>
      </c>
      <c r="D92" s="96">
        <v>80000</v>
      </c>
      <c r="E92" s="81">
        <v>0.08</v>
      </c>
      <c r="F92" s="97"/>
      <c r="G92" s="80"/>
      <c r="H92" s="81"/>
      <c r="I92" s="80">
        <v>2</v>
      </c>
      <c r="J92" s="80">
        <v>19240.891107859199</v>
      </c>
      <c r="K92" s="82">
        <v>1.92408911078592E-2</v>
      </c>
      <c r="L92" s="83">
        <f t="shared" si="3"/>
        <v>9.9240891107859205E-2</v>
      </c>
    </row>
    <row r="93" spans="1:12" s="84" customFormat="1">
      <c r="A93" s="95">
        <v>60</v>
      </c>
      <c r="B93" s="87" t="s">
        <v>44</v>
      </c>
      <c r="C93" s="96"/>
      <c r="D93" s="96"/>
      <c r="E93" s="81"/>
      <c r="F93" s="97"/>
      <c r="G93" s="80"/>
      <c r="H93" s="81"/>
      <c r="I93" s="80">
        <v>1</v>
      </c>
      <c r="J93" s="80">
        <v>86300</v>
      </c>
      <c r="K93" s="82">
        <v>8.6300000000000002E-2</v>
      </c>
      <c r="L93" s="83">
        <f t="shared" si="3"/>
        <v>8.6300000000000002E-2</v>
      </c>
    </row>
    <row r="94" spans="1:12" s="84" customFormat="1">
      <c r="A94" s="95">
        <v>61</v>
      </c>
      <c r="B94" s="87" t="s">
        <v>45</v>
      </c>
      <c r="C94" s="96"/>
      <c r="D94" s="96"/>
      <c r="E94" s="81"/>
      <c r="F94" s="97"/>
      <c r="G94" s="80"/>
      <c r="H94" s="81"/>
      <c r="I94" s="80">
        <v>1</v>
      </c>
      <c r="J94" s="80">
        <v>83928.725144185199</v>
      </c>
      <c r="K94" s="82">
        <v>8.3928725144185201E-2</v>
      </c>
      <c r="L94" s="83">
        <f t="shared" si="3"/>
        <v>8.3928725144185201E-2</v>
      </c>
    </row>
    <row r="95" spans="1:12" s="84" customFormat="1">
      <c r="A95" s="95">
        <v>62</v>
      </c>
      <c r="B95" s="87" t="s">
        <v>207</v>
      </c>
      <c r="C95" s="96">
        <v>1</v>
      </c>
      <c r="D95" s="96">
        <v>50000</v>
      </c>
      <c r="E95" s="81">
        <v>0.05</v>
      </c>
      <c r="F95" s="97"/>
      <c r="G95" s="80"/>
      <c r="H95" s="81"/>
      <c r="I95" s="80">
        <v>1</v>
      </c>
      <c r="J95" s="80">
        <v>20000</v>
      </c>
      <c r="K95" s="82">
        <v>0.02</v>
      </c>
      <c r="L95" s="83">
        <f t="shared" si="3"/>
        <v>7.0000000000000007E-2</v>
      </c>
    </row>
    <row r="96" spans="1:12" s="84" customFormat="1">
      <c r="A96" s="95">
        <v>63</v>
      </c>
      <c r="B96" s="87" t="s">
        <v>46</v>
      </c>
      <c r="C96" s="96"/>
      <c r="D96" s="96"/>
      <c r="E96" s="81"/>
      <c r="F96" s="97"/>
      <c r="G96" s="80"/>
      <c r="H96" s="81"/>
      <c r="I96" s="80">
        <v>2</v>
      </c>
      <c r="J96" s="80">
        <v>66760.557803219403</v>
      </c>
      <c r="K96" s="82">
        <v>6.6760557803219406E-2</v>
      </c>
      <c r="L96" s="83">
        <f t="shared" si="3"/>
        <v>6.6760557803219406E-2</v>
      </c>
    </row>
    <row r="97" spans="1:12" s="84" customFormat="1">
      <c r="A97" s="95">
        <v>64</v>
      </c>
      <c r="B97" s="87" t="s">
        <v>208</v>
      </c>
      <c r="C97" s="96">
        <v>1</v>
      </c>
      <c r="D97" s="96">
        <v>8600</v>
      </c>
      <c r="E97" s="81">
        <v>8.6E-3</v>
      </c>
      <c r="F97" s="97"/>
      <c r="G97" s="80"/>
      <c r="H97" s="81"/>
      <c r="I97" s="80">
        <v>1</v>
      </c>
      <c r="J97" s="80">
        <v>43103</v>
      </c>
      <c r="K97" s="82">
        <v>4.3103000000000002E-2</v>
      </c>
      <c r="L97" s="83">
        <f t="shared" si="3"/>
        <v>5.1702999999999999E-2</v>
      </c>
    </row>
    <row r="98" spans="1:12" s="84" customFormat="1">
      <c r="A98" s="95">
        <v>65</v>
      </c>
      <c r="B98" s="87" t="s">
        <v>209</v>
      </c>
      <c r="C98" s="96"/>
      <c r="D98" s="96"/>
      <c r="E98" s="81"/>
      <c r="F98" s="97"/>
      <c r="G98" s="80"/>
      <c r="H98" s="81"/>
      <c r="I98" s="80">
        <v>2</v>
      </c>
      <c r="J98" s="80">
        <v>51635.371868813003</v>
      </c>
      <c r="K98" s="82">
        <v>5.1635371868813E-2</v>
      </c>
      <c r="L98" s="83">
        <f t="shared" ref="L98:L120" si="4">E98+H98+K98</f>
        <v>5.1635371868813E-2</v>
      </c>
    </row>
    <row r="99" spans="1:12" s="84" customFormat="1">
      <c r="A99" s="95">
        <v>66</v>
      </c>
      <c r="B99" s="87" t="s">
        <v>47</v>
      </c>
      <c r="C99" s="96"/>
      <c r="D99" s="96"/>
      <c r="E99" s="81"/>
      <c r="F99" s="97"/>
      <c r="G99" s="80"/>
      <c r="H99" s="81"/>
      <c r="I99" s="80">
        <v>2</v>
      </c>
      <c r="J99" s="80">
        <v>45407.592321597709</v>
      </c>
      <c r="K99" s="82">
        <v>4.540759232159771E-2</v>
      </c>
      <c r="L99" s="83">
        <f t="shared" si="4"/>
        <v>4.540759232159771E-2</v>
      </c>
    </row>
    <row r="100" spans="1:12" s="84" customFormat="1">
      <c r="A100" s="95">
        <v>67</v>
      </c>
      <c r="B100" s="87" t="s">
        <v>48</v>
      </c>
      <c r="C100" s="96"/>
      <c r="D100" s="96"/>
      <c r="E100" s="81"/>
      <c r="F100" s="97"/>
      <c r="G100" s="80"/>
      <c r="H100" s="81"/>
      <c r="I100" s="80">
        <v>1</v>
      </c>
      <c r="J100" s="80">
        <v>43185</v>
      </c>
      <c r="K100" s="82">
        <v>4.3185000000000001E-2</v>
      </c>
      <c r="L100" s="83">
        <f t="shared" si="4"/>
        <v>4.3185000000000001E-2</v>
      </c>
    </row>
    <row r="101" spans="1:12" s="84" customFormat="1">
      <c r="A101" s="95">
        <v>68</v>
      </c>
      <c r="B101" s="87" t="s">
        <v>49</v>
      </c>
      <c r="C101" s="96">
        <v>1</v>
      </c>
      <c r="D101" s="96">
        <v>43150</v>
      </c>
      <c r="E101" s="81">
        <v>4.3150000000000001E-2</v>
      </c>
      <c r="F101" s="97"/>
      <c r="G101" s="80"/>
      <c r="H101" s="81"/>
      <c r="I101" s="80">
        <v>1</v>
      </c>
      <c r="J101" s="80">
        <v>0.86080743737625798</v>
      </c>
      <c r="K101" s="82">
        <v>8.6080743737625803E-7</v>
      </c>
      <c r="L101" s="83">
        <f t="shared" si="4"/>
        <v>4.315086080743738E-2</v>
      </c>
    </row>
    <row r="102" spans="1:12" s="84" customFormat="1">
      <c r="A102" s="95">
        <v>69</v>
      </c>
      <c r="B102" s="87" t="s">
        <v>50</v>
      </c>
      <c r="C102" s="96"/>
      <c r="D102" s="96"/>
      <c r="E102" s="81"/>
      <c r="F102" s="97"/>
      <c r="G102" s="80"/>
      <c r="H102" s="81"/>
      <c r="I102" s="80">
        <v>1</v>
      </c>
      <c r="J102" s="80">
        <v>43040.371868813003</v>
      </c>
      <c r="K102" s="82">
        <v>4.3040371868813002E-2</v>
      </c>
      <c r="L102" s="83">
        <f t="shared" si="4"/>
        <v>4.3040371868813002E-2</v>
      </c>
    </row>
    <row r="103" spans="1:12" s="84" customFormat="1">
      <c r="A103" s="95">
        <v>70</v>
      </c>
      <c r="B103" s="87" t="s">
        <v>51</v>
      </c>
      <c r="C103" s="96"/>
      <c r="D103" s="96"/>
      <c r="E103" s="81"/>
      <c r="F103" s="97"/>
      <c r="G103" s="80"/>
      <c r="H103" s="81"/>
      <c r="I103" s="80">
        <v>1</v>
      </c>
      <c r="J103" s="80">
        <v>43040.371868812901</v>
      </c>
      <c r="K103" s="82">
        <v>4.3040371868812904E-2</v>
      </c>
      <c r="L103" s="83">
        <f t="shared" si="4"/>
        <v>4.3040371868812904E-2</v>
      </c>
    </row>
    <row r="104" spans="1:12" s="84" customFormat="1">
      <c r="A104" s="95">
        <v>71</v>
      </c>
      <c r="B104" s="87" t="s">
        <v>52</v>
      </c>
      <c r="C104" s="96"/>
      <c r="D104" s="96"/>
      <c r="E104" s="81"/>
      <c r="F104" s="97"/>
      <c r="G104" s="80"/>
      <c r="H104" s="81"/>
      <c r="I104" s="80">
        <v>1</v>
      </c>
      <c r="J104" s="80">
        <v>28621.847292760602</v>
      </c>
      <c r="K104" s="82">
        <v>2.8621847292760603E-2</v>
      </c>
      <c r="L104" s="83">
        <f t="shared" si="4"/>
        <v>2.8621847292760603E-2</v>
      </c>
    </row>
    <row r="105" spans="1:12" s="84" customFormat="1">
      <c r="A105" s="95">
        <v>72</v>
      </c>
      <c r="B105" s="87" t="s">
        <v>53</v>
      </c>
      <c r="C105" s="96"/>
      <c r="D105" s="96"/>
      <c r="E105" s="81"/>
      <c r="F105" s="97"/>
      <c r="G105" s="80"/>
      <c r="H105" s="81"/>
      <c r="I105" s="80">
        <v>2</v>
      </c>
      <c r="J105" s="80">
        <v>25866</v>
      </c>
      <c r="K105" s="82">
        <v>2.5866E-2</v>
      </c>
      <c r="L105" s="83">
        <f t="shared" si="4"/>
        <v>2.5866E-2</v>
      </c>
    </row>
    <row r="106" spans="1:12" s="84" customFormat="1">
      <c r="A106" s="95">
        <v>73</v>
      </c>
      <c r="B106" s="87" t="s">
        <v>54</v>
      </c>
      <c r="C106" s="96"/>
      <c r="D106" s="96"/>
      <c r="E106" s="81"/>
      <c r="F106" s="97"/>
      <c r="G106" s="80"/>
      <c r="H106" s="81"/>
      <c r="I106" s="80">
        <v>1</v>
      </c>
      <c r="J106" s="80">
        <v>25824.2231212878</v>
      </c>
      <c r="K106" s="82">
        <v>2.58242231212878E-2</v>
      </c>
      <c r="L106" s="83">
        <f t="shared" si="4"/>
        <v>2.58242231212878E-2</v>
      </c>
    </row>
    <row r="107" spans="1:12" s="84" customFormat="1">
      <c r="A107" s="95">
        <v>74</v>
      </c>
      <c r="B107" s="87" t="s">
        <v>55</v>
      </c>
      <c r="C107" s="96"/>
      <c r="D107" s="96"/>
      <c r="E107" s="81"/>
      <c r="F107" s="97"/>
      <c r="G107" s="80"/>
      <c r="H107" s="81"/>
      <c r="I107" s="80">
        <v>1</v>
      </c>
      <c r="J107" s="80">
        <v>21739</v>
      </c>
      <c r="K107" s="82">
        <v>2.1739000000000001E-2</v>
      </c>
      <c r="L107" s="83">
        <f t="shared" si="4"/>
        <v>2.1739000000000001E-2</v>
      </c>
    </row>
    <row r="108" spans="1:12" s="84" customFormat="1">
      <c r="A108" s="95">
        <v>75</v>
      </c>
      <c r="B108" s="87" t="s">
        <v>56</v>
      </c>
      <c r="C108" s="96"/>
      <c r="D108" s="96"/>
      <c r="E108" s="81"/>
      <c r="F108" s="97"/>
      <c r="G108" s="80"/>
      <c r="H108" s="81"/>
      <c r="I108" s="80">
        <v>1</v>
      </c>
      <c r="J108" s="80">
        <v>21520.1859344064</v>
      </c>
      <c r="K108" s="82">
        <v>2.15201859344064E-2</v>
      </c>
      <c r="L108" s="83">
        <f t="shared" si="4"/>
        <v>2.15201859344064E-2</v>
      </c>
    </row>
    <row r="109" spans="1:12" s="84" customFormat="1">
      <c r="A109" s="95">
        <v>76</v>
      </c>
      <c r="B109" s="87" t="s">
        <v>57</v>
      </c>
      <c r="C109" s="96"/>
      <c r="D109" s="96"/>
      <c r="E109" s="81"/>
      <c r="F109" s="97"/>
      <c r="G109" s="80"/>
      <c r="H109" s="81"/>
      <c r="I109" s="80">
        <v>2</v>
      </c>
      <c r="J109" s="80">
        <v>18608.074373762589</v>
      </c>
      <c r="K109" s="82">
        <v>1.8608074373762589E-2</v>
      </c>
      <c r="L109" s="83">
        <f t="shared" si="4"/>
        <v>1.8608074373762589E-2</v>
      </c>
    </row>
    <row r="110" spans="1:12" s="84" customFormat="1">
      <c r="A110" s="95">
        <v>77</v>
      </c>
      <c r="B110" s="100" t="s">
        <v>59</v>
      </c>
      <c r="C110" s="96"/>
      <c r="D110" s="96"/>
      <c r="E110" s="81"/>
      <c r="F110" s="97"/>
      <c r="G110" s="80"/>
      <c r="H110" s="81"/>
      <c r="I110" s="80">
        <v>1</v>
      </c>
      <c r="J110" s="80">
        <v>14000</v>
      </c>
      <c r="K110" s="82">
        <v>1.4E-2</v>
      </c>
      <c r="L110" s="83">
        <f t="shared" si="4"/>
        <v>1.4E-2</v>
      </c>
    </row>
    <row r="111" spans="1:12" s="84" customFormat="1">
      <c r="A111" s="95">
        <v>78</v>
      </c>
      <c r="B111" s="87" t="s">
        <v>60</v>
      </c>
      <c r="C111" s="96"/>
      <c r="D111" s="96"/>
      <c r="E111" s="81"/>
      <c r="F111" s="97"/>
      <c r="G111" s="80"/>
      <c r="H111" s="81"/>
      <c r="I111" s="80">
        <v>1</v>
      </c>
      <c r="J111" s="80">
        <v>13000</v>
      </c>
      <c r="K111" s="82">
        <v>1.2999999999999999E-2</v>
      </c>
      <c r="L111" s="83">
        <f t="shared" si="4"/>
        <v>1.2999999999999999E-2</v>
      </c>
    </row>
    <row r="112" spans="1:12" s="84" customFormat="1">
      <c r="A112" s="95">
        <v>79</v>
      </c>
      <c r="B112" s="100" t="s">
        <v>61</v>
      </c>
      <c r="C112" s="96"/>
      <c r="D112" s="96"/>
      <c r="E112" s="81"/>
      <c r="F112" s="97">
        <v>1</v>
      </c>
      <c r="G112" s="80">
        <v>12948</v>
      </c>
      <c r="H112" s="81">
        <v>1.2947999999999999E-2</v>
      </c>
      <c r="I112" s="80"/>
      <c r="J112" s="80"/>
      <c r="K112" s="82"/>
      <c r="L112" s="83">
        <f t="shared" si="4"/>
        <v>1.2947999999999999E-2</v>
      </c>
    </row>
    <row r="113" spans="1:12" s="84" customFormat="1">
      <c r="A113" s="95">
        <v>80</v>
      </c>
      <c r="B113" s="87" t="s">
        <v>62</v>
      </c>
      <c r="C113" s="96"/>
      <c r="D113" s="96"/>
      <c r="E113" s="81"/>
      <c r="F113" s="97"/>
      <c r="G113" s="80"/>
      <c r="H113" s="81"/>
      <c r="I113" s="80">
        <v>1</v>
      </c>
      <c r="J113" s="80">
        <v>12907</v>
      </c>
      <c r="K113" s="82">
        <v>1.2907E-2</v>
      </c>
      <c r="L113" s="83">
        <f t="shared" si="4"/>
        <v>1.2907E-2</v>
      </c>
    </row>
    <row r="114" spans="1:12" s="84" customFormat="1">
      <c r="A114" s="95">
        <v>81</v>
      </c>
      <c r="B114" s="100" t="s">
        <v>210</v>
      </c>
      <c r="C114" s="96"/>
      <c r="D114" s="96"/>
      <c r="E114" s="81"/>
      <c r="F114" s="97"/>
      <c r="G114" s="80"/>
      <c r="H114" s="81"/>
      <c r="I114" s="80">
        <v>1</v>
      </c>
      <c r="J114" s="80">
        <v>12462.8776792632</v>
      </c>
      <c r="K114" s="82">
        <v>1.24628776792632E-2</v>
      </c>
      <c r="L114" s="83">
        <f t="shared" si="4"/>
        <v>1.24628776792632E-2</v>
      </c>
    </row>
    <row r="115" spans="1:12" s="84" customFormat="1">
      <c r="A115" s="95">
        <v>82</v>
      </c>
      <c r="B115" s="87" t="s">
        <v>63</v>
      </c>
      <c r="C115" s="96">
        <v>1</v>
      </c>
      <c r="D115" s="96">
        <v>10000</v>
      </c>
      <c r="E115" s="81">
        <v>0.01</v>
      </c>
      <c r="F115" s="97"/>
      <c r="G115" s="80"/>
      <c r="H115" s="81"/>
      <c r="I115" s="80"/>
      <c r="J115" s="80"/>
      <c r="K115" s="82"/>
      <c r="L115" s="83">
        <f t="shared" si="4"/>
        <v>0.01</v>
      </c>
    </row>
    <row r="116" spans="1:12" s="84" customFormat="1">
      <c r="A116" s="95">
        <v>83</v>
      </c>
      <c r="B116" s="87" t="s">
        <v>64</v>
      </c>
      <c r="C116" s="96"/>
      <c r="D116" s="96"/>
      <c r="E116" s="81"/>
      <c r="F116" s="97"/>
      <c r="G116" s="80"/>
      <c r="H116" s="81"/>
      <c r="I116" s="80">
        <v>1</v>
      </c>
      <c r="J116" s="80">
        <v>8621</v>
      </c>
      <c r="K116" s="82">
        <v>8.6210000000000002E-3</v>
      </c>
      <c r="L116" s="83">
        <f t="shared" si="4"/>
        <v>8.6210000000000002E-3</v>
      </c>
    </row>
    <row r="117" spans="1:12" s="84" customFormat="1">
      <c r="A117" s="95">
        <v>84</v>
      </c>
      <c r="B117" s="100" t="s">
        <v>65</v>
      </c>
      <c r="C117" s="96"/>
      <c r="D117" s="96"/>
      <c r="E117" s="81"/>
      <c r="F117" s="97"/>
      <c r="G117" s="80"/>
      <c r="H117" s="81"/>
      <c r="I117" s="80">
        <v>1</v>
      </c>
      <c r="J117" s="80">
        <v>2151</v>
      </c>
      <c r="K117" s="134">
        <v>2.1510000000000001E-3</v>
      </c>
      <c r="L117" s="101">
        <f t="shared" si="4"/>
        <v>2.1510000000000001E-3</v>
      </c>
    </row>
    <row r="118" spans="1:12" s="84" customFormat="1">
      <c r="A118" s="95">
        <v>85</v>
      </c>
      <c r="B118" s="100" t="s">
        <v>66</v>
      </c>
      <c r="C118" s="96"/>
      <c r="D118" s="96"/>
      <c r="E118" s="81"/>
      <c r="F118" s="97"/>
      <c r="G118" s="80"/>
      <c r="H118" s="81"/>
      <c r="I118" s="80">
        <v>1</v>
      </c>
      <c r="J118" s="80">
        <v>2108.9782215718301</v>
      </c>
      <c r="K118" s="134">
        <v>2.10897822157183E-3</v>
      </c>
      <c r="L118" s="101">
        <f t="shared" si="4"/>
        <v>2.10897822157183E-3</v>
      </c>
    </row>
    <row r="119" spans="1:12" s="84" customFormat="1">
      <c r="A119" s="95">
        <v>86</v>
      </c>
      <c r="B119" s="87" t="s">
        <v>67</v>
      </c>
      <c r="C119" s="96"/>
      <c r="D119" s="96"/>
      <c r="E119" s="81"/>
      <c r="F119" s="97"/>
      <c r="G119" s="80"/>
      <c r="H119" s="81"/>
      <c r="I119" s="80">
        <v>1</v>
      </c>
      <c r="J119" s="80">
        <v>107.600929672032</v>
      </c>
      <c r="K119" s="135">
        <v>1.07600929672032E-4</v>
      </c>
      <c r="L119" s="102">
        <f t="shared" si="4"/>
        <v>1.07600929672032E-4</v>
      </c>
    </row>
    <row r="120" spans="1:12" s="84" customFormat="1">
      <c r="A120" s="95">
        <v>87</v>
      </c>
      <c r="B120" s="87" t="s">
        <v>68</v>
      </c>
      <c r="C120" s="96"/>
      <c r="D120" s="96"/>
      <c r="E120" s="81"/>
      <c r="F120" s="97"/>
      <c r="G120" s="80"/>
      <c r="H120" s="81"/>
      <c r="I120" s="80">
        <v>1</v>
      </c>
      <c r="J120" s="80">
        <v>25.824223121287801</v>
      </c>
      <c r="K120" s="136">
        <v>2.5824223121287802E-5</v>
      </c>
      <c r="L120" s="103">
        <f t="shared" si="4"/>
        <v>2.5824223121287802E-5</v>
      </c>
    </row>
    <row r="121" spans="1:12" s="91" customFormat="1" ht="12.75">
      <c r="A121" s="151" t="s">
        <v>171</v>
      </c>
      <c r="B121" s="152"/>
      <c r="C121" s="88">
        <f>SUM(C34:C120)</f>
        <v>758</v>
      </c>
      <c r="D121" s="88">
        <f>SUM(D34:D120)</f>
        <v>5531469280</v>
      </c>
      <c r="E121" s="89">
        <f>SUM(E34:E120)</f>
        <v>5531.469280000003</v>
      </c>
      <c r="F121" s="88">
        <f t="shared" ref="F121:L121" si="5">SUM(F34:F120)</f>
        <v>236</v>
      </c>
      <c r="G121" s="88">
        <f t="shared" si="5"/>
        <v>1065067378</v>
      </c>
      <c r="H121" s="89">
        <f t="shared" si="5"/>
        <v>1065.067378</v>
      </c>
      <c r="I121" s="88">
        <f t="shared" si="5"/>
        <v>2523</v>
      </c>
      <c r="J121" s="88">
        <f t="shared" si="5"/>
        <v>1955932242.3838739</v>
      </c>
      <c r="K121" s="89">
        <f t="shared" si="5"/>
        <v>1955.9322423838735</v>
      </c>
      <c r="L121" s="89">
        <f t="shared" si="5"/>
        <v>8552.4689003838794</v>
      </c>
    </row>
    <row r="122" spans="1:12" s="107" customFormat="1" ht="12.75">
      <c r="A122" s="104"/>
      <c r="B122" s="104"/>
      <c r="C122" s="105"/>
      <c r="D122" s="105"/>
      <c r="E122" s="106"/>
      <c r="F122" s="105"/>
      <c r="G122" s="105"/>
      <c r="H122" s="106"/>
      <c r="I122" s="105"/>
      <c r="J122" s="105"/>
      <c r="K122" s="106"/>
      <c r="L122" s="106"/>
    </row>
    <row r="123" spans="1:12" ht="15.75">
      <c r="A123" s="149" t="s">
        <v>211</v>
      </c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</row>
    <row r="124" spans="1:12">
      <c r="A124" s="150" t="str">
        <f>A4</f>
        <v>As from January 01 to March 20, 2020</v>
      </c>
      <c r="B124" s="150"/>
      <c r="C124" s="150"/>
      <c r="D124" s="150"/>
      <c r="E124" s="150"/>
      <c r="F124" s="150"/>
      <c r="G124" s="150"/>
      <c r="H124" s="150"/>
      <c r="I124" s="150"/>
      <c r="J124" s="150"/>
      <c r="K124" s="150"/>
      <c r="L124" s="150"/>
    </row>
    <row r="126" spans="1:12" ht="89.25">
      <c r="A126" s="71" t="s">
        <v>124</v>
      </c>
      <c r="B126" s="72" t="s">
        <v>212</v>
      </c>
      <c r="C126" s="73" t="s">
        <v>148</v>
      </c>
      <c r="D126" s="73" t="s">
        <v>14</v>
      </c>
      <c r="E126" s="74" t="s">
        <v>149</v>
      </c>
      <c r="F126" s="75" t="s">
        <v>150</v>
      </c>
      <c r="G126" s="73" t="s">
        <v>15</v>
      </c>
      <c r="H126" s="74" t="s">
        <v>151</v>
      </c>
      <c r="I126" s="73" t="s">
        <v>293</v>
      </c>
      <c r="J126" s="74" t="s">
        <v>16</v>
      </c>
      <c r="K126" s="74" t="s">
        <v>294</v>
      </c>
      <c r="L126" s="76" t="s">
        <v>152</v>
      </c>
    </row>
    <row r="127" spans="1:12" s="99" customFormat="1">
      <c r="A127" s="95">
        <v>1</v>
      </c>
      <c r="B127" s="108" t="s">
        <v>213</v>
      </c>
      <c r="C127" s="96">
        <v>1</v>
      </c>
      <c r="D127" s="96">
        <v>4000000000</v>
      </c>
      <c r="E127" s="81">
        <v>4000</v>
      </c>
      <c r="F127" s="97"/>
      <c r="G127" s="80"/>
      <c r="H127" s="81"/>
      <c r="I127" s="80"/>
      <c r="J127" s="80"/>
      <c r="K127" s="82"/>
      <c r="L127" s="83">
        <f t="shared" ref="L127:L158" si="6">E127+H127+K127</f>
        <v>4000</v>
      </c>
    </row>
    <row r="128" spans="1:12" s="99" customFormat="1">
      <c r="A128" s="95">
        <v>2</v>
      </c>
      <c r="B128" s="96" t="s">
        <v>214</v>
      </c>
      <c r="C128" s="96">
        <v>290</v>
      </c>
      <c r="D128" s="96">
        <v>142507507</v>
      </c>
      <c r="E128" s="81">
        <v>142.507507</v>
      </c>
      <c r="F128" s="97">
        <v>46</v>
      </c>
      <c r="G128" s="80">
        <v>80764202</v>
      </c>
      <c r="H128" s="81">
        <v>80.764201999999997</v>
      </c>
      <c r="I128" s="80">
        <v>1342</v>
      </c>
      <c r="J128" s="80">
        <v>829278375.75740194</v>
      </c>
      <c r="K128" s="82">
        <v>829.27837575740193</v>
      </c>
      <c r="L128" s="83">
        <f t="shared" si="6"/>
        <v>1052.5500847574019</v>
      </c>
    </row>
    <row r="129" spans="1:12" s="99" customFormat="1">
      <c r="A129" s="95">
        <v>3</v>
      </c>
      <c r="B129" s="96" t="s">
        <v>215</v>
      </c>
      <c r="C129" s="96">
        <v>9</v>
      </c>
      <c r="D129" s="96">
        <v>333000000</v>
      </c>
      <c r="E129" s="81">
        <v>333</v>
      </c>
      <c r="F129" s="97">
        <v>7</v>
      </c>
      <c r="G129" s="80">
        <v>151683242</v>
      </c>
      <c r="H129" s="81">
        <v>151.68324200000001</v>
      </c>
      <c r="I129" s="80">
        <v>15</v>
      </c>
      <c r="J129" s="80">
        <v>22080381.496901095</v>
      </c>
      <c r="K129" s="82">
        <v>22.080381496901094</v>
      </c>
      <c r="L129" s="83">
        <f t="shared" si="6"/>
        <v>506.76362349690112</v>
      </c>
    </row>
    <row r="130" spans="1:12" s="99" customFormat="1">
      <c r="A130" s="95">
        <v>4</v>
      </c>
      <c r="B130" s="96" t="s">
        <v>216</v>
      </c>
      <c r="C130" s="96">
        <v>169</v>
      </c>
      <c r="D130" s="96">
        <v>112866237</v>
      </c>
      <c r="E130" s="81">
        <v>112.866237</v>
      </c>
      <c r="F130" s="97">
        <v>35</v>
      </c>
      <c r="G130" s="80">
        <v>100019309</v>
      </c>
      <c r="H130" s="81">
        <v>100.01930900000001</v>
      </c>
      <c r="I130" s="80">
        <v>361</v>
      </c>
      <c r="J130" s="80">
        <v>264694253.00425595</v>
      </c>
      <c r="K130" s="82">
        <v>264.69425300425593</v>
      </c>
      <c r="L130" s="83">
        <f t="shared" si="6"/>
        <v>477.57979900425596</v>
      </c>
    </row>
    <row r="131" spans="1:12" s="99" customFormat="1">
      <c r="A131" s="95">
        <v>5</v>
      </c>
      <c r="B131" s="96" t="s">
        <v>217</v>
      </c>
      <c r="C131" s="96">
        <v>32</v>
      </c>
      <c r="D131" s="96">
        <v>92180743</v>
      </c>
      <c r="E131" s="81">
        <v>92.180743000000007</v>
      </c>
      <c r="F131" s="97">
        <v>25</v>
      </c>
      <c r="G131" s="80">
        <v>112920307</v>
      </c>
      <c r="H131" s="81">
        <v>112.92030699999999</v>
      </c>
      <c r="I131" s="80">
        <v>157</v>
      </c>
      <c r="J131" s="80">
        <v>159179240.55243599</v>
      </c>
      <c r="K131" s="82">
        <v>159.179240552436</v>
      </c>
      <c r="L131" s="83">
        <f t="shared" si="6"/>
        <v>364.28029055243599</v>
      </c>
    </row>
    <row r="132" spans="1:12" s="99" customFormat="1">
      <c r="A132" s="95">
        <v>6</v>
      </c>
      <c r="B132" s="96" t="s">
        <v>218</v>
      </c>
      <c r="C132" s="96">
        <v>5</v>
      </c>
      <c r="D132" s="96">
        <v>28443000</v>
      </c>
      <c r="E132" s="81">
        <v>28.443000000000001</v>
      </c>
      <c r="F132" s="97">
        <v>2</v>
      </c>
      <c r="G132" s="80">
        <v>18110000</v>
      </c>
      <c r="H132" s="81">
        <v>18.11</v>
      </c>
      <c r="I132" s="80">
        <v>20</v>
      </c>
      <c r="J132" s="80">
        <v>220491458.76939836</v>
      </c>
      <c r="K132" s="82">
        <v>220.49145876939835</v>
      </c>
      <c r="L132" s="83">
        <f t="shared" si="6"/>
        <v>267.04445876939837</v>
      </c>
    </row>
    <row r="133" spans="1:12" s="99" customFormat="1">
      <c r="A133" s="95">
        <v>7</v>
      </c>
      <c r="B133" s="96" t="s">
        <v>219</v>
      </c>
      <c r="C133" s="96">
        <v>22</v>
      </c>
      <c r="D133" s="96">
        <v>65442980</v>
      </c>
      <c r="E133" s="81">
        <v>65.442980000000006</v>
      </c>
      <c r="F133" s="97">
        <v>23</v>
      </c>
      <c r="G133" s="80">
        <v>113937638</v>
      </c>
      <c r="H133" s="81">
        <v>113.93763800000001</v>
      </c>
      <c r="I133" s="80">
        <v>55</v>
      </c>
      <c r="J133" s="80">
        <v>67893921.520778626</v>
      </c>
      <c r="K133" s="82">
        <v>67.893921520778633</v>
      </c>
      <c r="L133" s="83">
        <f t="shared" si="6"/>
        <v>247.27453952077866</v>
      </c>
    </row>
    <row r="134" spans="1:12" s="99" customFormat="1">
      <c r="A134" s="95">
        <v>8</v>
      </c>
      <c r="B134" s="96" t="s">
        <v>220</v>
      </c>
      <c r="C134" s="96">
        <v>20</v>
      </c>
      <c r="D134" s="96">
        <v>93719872</v>
      </c>
      <c r="E134" s="81">
        <v>93.719871999999995</v>
      </c>
      <c r="F134" s="97">
        <v>5</v>
      </c>
      <c r="G134" s="80">
        <v>104290000</v>
      </c>
      <c r="H134" s="81">
        <v>104.29</v>
      </c>
      <c r="I134" s="80">
        <v>37</v>
      </c>
      <c r="J134" s="80">
        <v>47238706.991728492</v>
      </c>
      <c r="K134" s="82">
        <v>47.238706991728492</v>
      </c>
      <c r="L134" s="83">
        <f t="shared" si="6"/>
        <v>245.24857899172849</v>
      </c>
    </row>
    <row r="135" spans="1:12" s="99" customFormat="1">
      <c r="A135" s="95">
        <v>9</v>
      </c>
      <c r="B135" s="96" t="s">
        <v>221</v>
      </c>
      <c r="C135" s="96">
        <v>53</v>
      </c>
      <c r="D135" s="96">
        <v>99608967</v>
      </c>
      <c r="E135" s="81">
        <v>99.608967000000007</v>
      </c>
      <c r="F135" s="97">
        <v>20</v>
      </c>
      <c r="G135" s="80">
        <v>56283889</v>
      </c>
      <c r="H135" s="81">
        <v>56.283889000000002</v>
      </c>
      <c r="I135" s="80">
        <v>90</v>
      </c>
      <c r="J135" s="80">
        <v>20865531.991822332</v>
      </c>
      <c r="K135" s="82">
        <v>20.865531991822333</v>
      </c>
      <c r="L135" s="83">
        <f t="shared" si="6"/>
        <v>176.75838799182233</v>
      </c>
    </row>
    <row r="136" spans="1:12" s="99" customFormat="1">
      <c r="A136" s="95">
        <v>10</v>
      </c>
      <c r="B136" s="96" t="s">
        <v>222</v>
      </c>
      <c r="C136" s="96">
        <v>7</v>
      </c>
      <c r="D136" s="96">
        <v>22103500</v>
      </c>
      <c r="E136" s="81">
        <v>22.1035</v>
      </c>
      <c r="F136" s="97">
        <v>4</v>
      </c>
      <c r="G136" s="80">
        <v>101200000</v>
      </c>
      <c r="H136" s="81">
        <v>101.2</v>
      </c>
      <c r="I136" s="80">
        <v>10</v>
      </c>
      <c r="J136" s="80">
        <v>3461743.1341998796</v>
      </c>
      <c r="K136" s="82">
        <v>3.4617431341998794</v>
      </c>
      <c r="L136" s="83">
        <f t="shared" si="6"/>
        <v>126.76524313419988</v>
      </c>
    </row>
    <row r="137" spans="1:12" s="99" customFormat="1">
      <c r="A137" s="95">
        <v>11</v>
      </c>
      <c r="B137" s="96" t="s">
        <v>69</v>
      </c>
      <c r="C137" s="96">
        <v>31</v>
      </c>
      <c r="D137" s="96">
        <v>39023503</v>
      </c>
      <c r="E137" s="81">
        <v>39.023502999999998</v>
      </c>
      <c r="F137" s="97">
        <v>19</v>
      </c>
      <c r="G137" s="80">
        <v>11315284</v>
      </c>
      <c r="H137" s="81">
        <v>11.315284</v>
      </c>
      <c r="I137" s="80">
        <v>64</v>
      </c>
      <c r="J137" s="80">
        <v>63159188.688542105</v>
      </c>
      <c r="K137" s="82">
        <v>63.159188688542102</v>
      </c>
      <c r="L137" s="83">
        <f t="shared" si="6"/>
        <v>113.4979756885421</v>
      </c>
    </row>
    <row r="138" spans="1:12" s="99" customFormat="1">
      <c r="A138" s="95">
        <v>12</v>
      </c>
      <c r="B138" s="96" t="s">
        <v>223</v>
      </c>
      <c r="C138" s="96">
        <v>10</v>
      </c>
      <c r="D138" s="96">
        <v>45384000</v>
      </c>
      <c r="E138" s="81">
        <v>45.384</v>
      </c>
      <c r="F138" s="97">
        <v>5</v>
      </c>
      <c r="G138" s="80">
        <v>58855332</v>
      </c>
      <c r="H138" s="81">
        <v>58.855331999999997</v>
      </c>
      <c r="I138" s="80">
        <v>24</v>
      </c>
      <c r="J138" s="80">
        <v>8454587.9727124032</v>
      </c>
      <c r="K138" s="82">
        <v>8.4545879727124031</v>
      </c>
      <c r="L138" s="83">
        <f t="shared" si="6"/>
        <v>112.69391997271239</v>
      </c>
    </row>
    <row r="139" spans="1:12" s="99" customFormat="1">
      <c r="A139" s="95">
        <v>13</v>
      </c>
      <c r="B139" s="96" t="s">
        <v>224</v>
      </c>
      <c r="C139" s="96">
        <v>3</v>
      </c>
      <c r="D139" s="96">
        <v>90304000</v>
      </c>
      <c r="E139" s="81">
        <v>90.304000000000002</v>
      </c>
      <c r="F139" s="97">
        <v>1</v>
      </c>
      <c r="G139" s="80">
        <v>20000000</v>
      </c>
      <c r="H139" s="81">
        <v>20</v>
      </c>
      <c r="I139" s="80">
        <v>7</v>
      </c>
      <c r="J139" s="80">
        <v>1308326.1898080397</v>
      </c>
      <c r="K139" s="82">
        <v>1.3083261898080396</v>
      </c>
      <c r="L139" s="83">
        <f t="shared" si="6"/>
        <v>111.61232618980804</v>
      </c>
    </row>
    <row r="140" spans="1:12" s="99" customFormat="1">
      <c r="A140" s="95">
        <v>14</v>
      </c>
      <c r="B140" s="96" t="s">
        <v>225</v>
      </c>
      <c r="C140" s="96">
        <v>9</v>
      </c>
      <c r="D140" s="96">
        <v>71393000</v>
      </c>
      <c r="E140" s="81">
        <v>71.393000000000001</v>
      </c>
      <c r="F140" s="97">
        <v>2</v>
      </c>
      <c r="G140" s="80">
        <v>3835659</v>
      </c>
      <c r="H140" s="81">
        <v>3.8356590000000002</v>
      </c>
      <c r="I140" s="80">
        <v>23</v>
      </c>
      <c r="J140" s="80">
        <v>27617301.410088658</v>
      </c>
      <c r="K140" s="82">
        <v>27.617301410088658</v>
      </c>
      <c r="L140" s="83">
        <f t="shared" si="6"/>
        <v>102.84596041008867</v>
      </c>
    </row>
    <row r="141" spans="1:12" s="99" customFormat="1">
      <c r="A141" s="95">
        <v>15</v>
      </c>
      <c r="B141" s="96" t="s">
        <v>226</v>
      </c>
      <c r="C141" s="96">
        <v>33</v>
      </c>
      <c r="D141" s="96">
        <v>73529726</v>
      </c>
      <c r="E141" s="81">
        <v>73.529725999999997</v>
      </c>
      <c r="F141" s="97">
        <v>3</v>
      </c>
      <c r="G141" s="80">
        <v>14886</v>
      </c>
      <c r="H141" s="81">
        <v>1.4886E-2</v>
      </c>
      <c r="I141" s="80">
        <v>52</v>
      </c>
      <c r="J141" s="80">
        <v>2075978.5359938012</v>
      </c>
      <c r="K141" s="82">
        <v>2.075978535993801</v>
      </c>
      <c r="L141" s="83">
        <f t="shared" si="6"/>
        <v>75.620590535993799</v>
      </c>
    </row>
    <row r="142" spans="1:12" s="99" customFormat="1">
      <c r="A142" s="95">
        <v>16</v>
      </c>
      <c r="B142" s="96" t="s">
        <v>227</v>
      </c>
      <c r="C142" s="96">
        <v>6</v>
      </c>
      <c r="D142" s="96">
        <v>7165000</v>
      </c>
      <c r="E142" s="81">
        <v>7.165</v>
      </c>
      <c r="F142" s="97">
        <v>7</v>
      </c>
      <c r="G142" s="80">
        <v>32765720</v>
      </c>
      <c r="H142" s="81">
        <v>32.765720000000002</v>
      </c>
      <c r="I142" s="80">
        <v>20</v>
      </c>
      <c r="J142" s="80">
        <v>24215857.183825426</v>
      </c>
      <c r="K142" s="82">
        <v>24.215857183825428</v>
      </c>
      <c r="L142" s="83">
        <f t="shared" si="6"/>
        <v>64.146577183825428</v>
      </c>
    </row>
    <row r="143" spans="1:12" s="99" customFormat="1">
      <c r="A143" s="95">
        <v>17</v>
      </c>
      <c r="B143" s="96" t="s">
        <v>228</v>
      </c>
      <c r="C143" s="96">
        <v>12</v>
      </c>
      <c r="D143" s="96">
        <v>33947321</v>
      </c>
      <c r="E143" s="81">
        <v>33.947321000000002</v>
      </c>
      <c r="F143" s="97">
        <v>4</v>
      </c>
      <c r="G143" s="80">
        <v>9950000</v>
      </c>
      <c r="H143" s="81">
        <v>9.9499999999999993</v>
      </c>
      <c r="I143" s="80">
        <v>12</v>
      </c>
      <c r="J143" s="80">
        <v>17630322.143883955</v>
      </c>
      <c r="K143" s="82">
        <v>17.630322143883955</v>
      </c>
      <c r="L143" s="83">
        <f t="shared" si="6"/>
        <v>61.527643143883964</v>
      </c>
    </row>
    <row r="144" spans="1:12" s="99" customFormat="1">
      <c r="A144" s="95">
        <v>18</v>
      </c>
      <c r="B144" s="96" t="s">
        <v>229</v>
      </c>
      <c r="C144" s="96">
        <v>5</v>
      </c>
      <c r="D144" s="96">
        <v>18533364</v>
      </c>
      <c r="E144" s="81">
        <v>18.533363999999999</v>
      </c>
      <c r="F144" s="97">
        <v>4</v>
      </c>
      <c r="G144" s="80">
        <v>15115837</v>
      </c>
      <c r="H144" s="81">
        <v>15.115837000000001</v>
      </c>
      <c r="I144" s="80">
        <v>13</v>
      </c>
      <c r="J144" s="80">
        <v>17438761.332400795</v>
      </c>
      <c r="K144" s="82">
        <v>17.438761332400794</v>
      </c>
      <c r="L144" s="83">
        <f t="shared" si="6"/>
        <v>51.087962332400792</v>
      </c>
    </row>
    <row r="145" spans="1:12" s="99" customFormat="1">
      <c r="A145" s="95">
        <v>19</v>
      </c>
      <c r="B145" s="96" t="s">
        <v>230</v>
      </c>
      <c r="C145" s="96">
        <v>1</v>
      </c>
      <c r="D145" s="96">
        <v>20000000</v>
      </c>
      <c r="E145" s="81">
        <v>20</v>
      </c>
      <c r="F145" s="97">
        <v>2</v>
      </c>
      <c r="G145" s="80">
        <v>8300000</v>
      </c>
      <c r="H145" s="81">
        <v>8.3000000000000007</v>
      </c>
      <c r="I145" s="80">
        <v>1</v>
      </c>
      <c r="J145" s="80">
        <v>21372722.475682199</v>
      </c>
      <c r="K145" s="82">
        <v>21.372722475682199</v>
      </c>
      <c r="L145" s="83">
        <f t="shared" si="6"/>
        <v>49.6727224756822</v>
      </c>
    </row>
    <row r="146" spans="1:12" s="99" customFormat="1">
      <c r="A146" s="95">
        <v>20</v>
      </c>
      <c r="B146" s="96" t="s">
        <v>231</v>
      </c>
      <c r="C146" s="96">
        <v>3</v>
      </c>
      <c r="D146" s="96">
        <v>23075000</v>
      </c>
      <c r="E146" s="81">
        <v>23.074999999999999</v>
      </c>
      <c r="F146" s="97"/>
      <c r="G146" s="80"/>
      <c r="H146" s="81"/>
      <c r="I146" s="80">
        <v>6</v>
      </c>
      <c r="J146" s="80">
        <v>5145183.2659034133</v>
      </c>
      <c r="K146" s="82">
        <v>5.1451832659034133</v>
      </c>
      <c r="L146" s="83">
        <f t="shared" si="6"/>
        <v>28.220183265903412</v>
      </c>
    </row>
    <row r="147" spans="1:12" s="99" customFormat="1">
      <c r="A147" s="95">
        <v>21</v>
      </c>
      <c r="B147" s="96" t="s">
        <v>232</v>
      </c>
      <c r="C147" s="96">
        <v>4</v>
      </c>
      <c r="D147" s="96">
        <v>19050000</v>
      </c>
      <c r="E147" s="81">
        <v>19.05</v>
      </c>
      <c r="F147" s="97">
        <v>3</v>
      </c>
      <c r="G147" s="80">
        <v>3389274</v>
      </c>
      <c r="H147" s="81">
        <v>3.3892739999999999</v>
      </c>
      <c r="I147" s="80">
        <v>9</v>
      </c>
      <c r="J147" s="80">
        <v>5481701.2703796076</v>
      </c>
      <c r="K147" s="82">
        <v>5.4817012703796077</v>
      </c>
      <c r="L147" s="83">
        <f t="shared" si="6"/>
        <v>27.920975270379607</v>
      </c>
    </row>
    <row r="148" spans="1:12" s="99" customFormat="1">
      <c r="A148" s="95">
        <v>22</v>
      </c>
      <c r="B148" s="96" t="s">
        <v>233</v>
      </c>
      <c r="C148" s="96">
        <v>7</v>
      </c>
      <c r="D148" s="96">
        <v>17827481</v>
      </c>
      <c r="E148" s="81">
        <v>17.827480999999999</v>
      </c>
      <c r="F148" s="97">
        <v>5</v>
      </c>
      <c r="G148" s="80">
        <v>3606684</v>
      </c>
      <c r="H148" s="81">
        <v>3.606684</v>
      </c>
      <c r="I148" s="80">
        <v>8</v>
      </c>
      <c r="J148" s="80">
        <v>5077477.1825772515</v>
      </c>
      <c r="K148" s="82">
        <v>5.0774771825772511</v>
      </c>
      <c r="L148" s="83">
        <f t="shared" si="6"/>
        <v>26.511642182577251</v>
      </c>
    </row>
    <row r="149" spans="1:12" s="99" customFormat="1">
      <c r="A149" s="95">
        <v>23</v>
      </c>
      <c r="B149" s="96" t="s">
        <v>234</v>
      </c>
      <c r="C149" s="96">
        <v>6</v>
      </c>
      <c r="D149" s="96">
        <v>18639166</v>
      </c>
      <c r="E149" s="81">
        <v>18.639165999999999</v>
      </c>
      <c r="F149" s="97">
        <v>1</v>
      </c>
      <c r="G149" s="80">
        <v>3077809</v>
      </c>
      <c r="H149" s="81">
        <v>3.0778089999999998</v>
      </c>
      <c r="I149" s="80">
        <v>17</v>
      </c>
      <c r="J149" s="80">
        <v>3747778.5722467061</v>
      </c>
      <c r="K149" s="82">
        <v>3.7477785722467063</v>
      </c>
      <c r="L149" s="83">
        <f t="shared" si="6"/>
        <v>25.464753572246703</v>
      </c>
    </row>
    <row r="150" spans="1:12" s="99" customFormat="1">
      <c r="A150" s="95">
        <v>24</v>
      </c>
      <c r="B150" s="96" t="s">
        <v>235</v>
      </c>
      <c r="C150" s="96">
        <v>5</v>
      </c>
      <c r="D150" s="96">
        <v>6144534</v>
      </c>
      <c r="E150" s="81">
        <v>6.1445340000000002</v>
      </c>
      <c r="F150" s="97">
        <v>4</v>
      </c>
      <c r="G150" s="80">
        <v>18400000</v>
      </c>
      <c r="H150" s="81">
        <v>18.399999999999999</v>
      </c>
      <c r="I150" s="80">
        <v>8</v>
      </c>
      <c r="J150" s="80">
        <v>591202.41292932711</v>
      </c>
      <c r="K150" s="82">
        <v>0.59120241292932707</v>
      </c>
      <c r="L150" s="83">
        <f t="shared" si="6"/>
        <v>25.135736412929326</v>
      </c>
    </row>
    <row r="151" spans="1:12" s="99" customFormat="1">
      <c r="A151" s="95">
        <v>25</v>
      </c>
      <c r="B151" s="96" t="s">
        <v>236</v>
      </c>
      <c r="C151" s="96"/>
      <c r="D151" s="96"/>
      <c r="E151" s="81"/>
      <c r="F151" s="97">
        <v>2</v>
      </c>
      <c r="G151" s="80">
        <v>-1345650</v>
      </c>
      <c r="H151" s="81">
        <v>-1.34565</v>
      </c>
      <c r="I151" s="80">
        <v>8</v>
      </c>
      <c r="J151" s="80">
        <v>24985290.634156838</v>
      </c>
      <c r="K151" s="82">
        <v>24.985290634156836</v>
      </c>
      <c r="L151" s="83">
        <f t="shared" si="6"/>
        <v>23.639640634156837</v>
      </c>
    </row>
    <row r="152" spans="1:12" s="99" customFormat="1">
      <c r="A152" s="95">
        <v>26</v>
      </c>
      <c r="B152" s="96" t="s">
        <v>237</v>
      </c>
      <c r="C152" s="96"/>
      <c r="D152" s="96"/>
      <c r="E152" s="81"/>
      <c r="F152" s="97">
        <v>2</v>
      </c>
      <c r="G152" s="80">
        <v>22000000</v>
      </c>
      <c r="H152" s="81">
        <v>22</v>
      </c>
      <c r="I152" s="80"/>
      <c r="J152" s="80"/>
      <c r="K152" s="82"/>
      <c r="L152" s="83">
        <f t="shared" si="6"/>
        <v>22</v>
      </c>
    </row>
    <row r="153" spans="1:12" s="99" customFormat="1">
      <c r="A153" s="95">
        <v>27</v>
      </c>
      <c r="B153" s="96" t="s">
        <v>238</v>
      </c>
      <c r="C153" s="96">
        <v>1</v>
      </c>
      <c r="D153" s="96">
        <v>3000000</v>
      </c>
      <c r="E153" s="81">
        <v>3</v>
      </c>
      <c r="F153" s="97">
        <v>2</v>
      </c>
      <c r="G153" s="80">
        <v>15000000</v>
      </c>
      <c r="H153" s="81">
        <v>15</v>
      </c>
      <c r="I153" s="80">
        <v>3</v>
      </c>
      <c r="J153" s="80">
        <v>3028859.9526547268</v>
      </c>
      <c r="K153" s="82">
        <v>3.0288599526547269</v>
      </c>
      <c r="L153" s="83">
        <f t="shared" si="6"/>
        <v>21.028859952654727</v>
      </c>
    </row>
    <row r="154" spans="1:12" s="99" customFormat="1">
      <c r="A154" s="95">
        <v>28</v>
      </c>
      <c r="B154" s="108" t="s">
        <v>239</v>
      </c>
      <c r="C154" s="96"/>
      <c r="D154" s="96"/>
      <c r="E154" s="81"/>
      <c r="F154" s="97">
        <v>1</v>
      </c>
      <c r="G154" s="80">
        <v>-248861</v>
      </c>
      <c r="H154" s="81">
        <v>-0.248861</v>
      </c>
      <c r="I154" s="80">
        <v>9</v>
      </c>
      <c r="J154" s="80">
        <v>20798623.956270944</v>
      </c>
      <c r="K154" s="82">
        <v>20.798623956270944</v>
      </c>
      <c r="L154" s="83">
        <f t="shared" si="6"/>
        <v>20.549762956270943</v>
      </c>
    </row>
    <row r="155" spans="1:12" s="99" customFormat="1">
      <c r="A155" s="95">
        <v>29</v>
      </c>
      <c r="B155" s="96" t="s">
        <v>240</v>
      </c>
      <c r="C155" s="96"/>
      <c r="D155" s="96"/>
      <c r="E155" s="81"/>
      <c r="F155" s="97"/>
      <c r="G155" s="80"/>
      <c r="H155" s="81"/>
      <c r="I155" s="80">
        <v>3</v>
      </c>
      <c r="J155" s="80">
        <v>18069539.280947745</v>
      </c>
      <c r="K155" s="82">
        <v>18.069539280947744</v>
      </c>
      <c r="L155" s="83">
        <f t="shared" si="6"/>
        <v>18.069539280947744</v>
      </c>
    </row>
    <row r="156" spans="1:12" s="99" customFormat="1">
      <c r="A156" s="95">
        <v>30</v>
      </c>
      <c r="B156" s="96" t="s">
        <v>241</v>
      </c>
      <c r="C156" s="96">
        <v>2</v>
      </c>
      <c r="D156" s="96">
        <v>13000000</v>
      </c>
      <c r="E156" s="81">
        <v>13</v>
      </c>
      <c r="F156" s="97"/>
      <c r="G156" s="80"/>
      <c r="H156" s="81"/>
      <c r="I156" s="80">
        <v>2</v>
      </c>
      <c r="J156" s="80">
        <v>802754.97116295109</v>
      </c>
      <c r="K156" s="82">
        <v>0.80275497116295114</v>
      </c>
      <c r="L156" s="83">
        <f t="shared" si="6"/>
        <v>13.802754971162951</v>
      </c>
    </row>
    <row r="157" spans="1:12" s="99" customFormat="1">
      <c r="A157" s="95">
        <v>31</v>
      </c>
      <c r="B157" s="108" t="s">
        <v>242</v>
      </c>
      <c r="C157" s="96">
        <v>1</v>
      </c>
      <c r="D157" s="96">
        <v>10000000</v>
      </c>
      <c r="E157" s="81">
        <v>10</v>
      </c>
      <c r="F157" s="97"/>
      <c r="G157" s="80"/>
      <c r="H157" s="81"/>
      <c r="I157" s="80">
        <v>7</v>
      </c>
      <c r="J157" s="80">
        <v>3334143.219419816</v>
      </c>
      <c r="K157" s="82">
        <v>3.3341432194198162</v>
      </c>
      <c r="L157" s="83">
        <f t="shared" si="6"/>
        <v>13.334143219419817</v>
      </c>
    </row>
    <row r="158" spans="1:12" s="99" customFormat="1">
      <c r="A158" s="95">
        <v>32</v>
      </c>
      <c r="B158" s="96" t="s">
        <v>243</v>
      </c>
      <c r="C158" s="96">
        <v>1</v>
      </c>
      <c r="D158" s="96">
        <v>400000</v>
      </c>
      <c r="E158" s="81">
        <v>0.4</v>
      </c>
      <c r="F158" s="97">
        <v>1</v>
      </c>
      <c r="G158" s="80">
        <v>100000</v>
      </c>
      <c r="H158" s="81">
        <v>0.1</v>
      </c>
      <c r="I158" s="80">
        <v>5</v>
      </c>
      <c r="J158" s="80">
        <v>10861883.446672987</v>
      </c>
      <c r="K158" s="82">
        <v>10.861883446672987</v>
      </c>
      <c r="L158" s="83">
        <f t="shared" si="6"/>
        <v>11.361883446672987</v>
      </c>
    </row>
    <row r="159" spans="1:12" s="99" customFormat="1">
      <c r="A159" s="95">
        <v>33</v>
      </c>
      <c r="B159" s="96" t="s">
        <v>244</v>
      </c>
      <c r="C159" s="96"/>
      <c r="D159" s="96"/>
      <c r="E159" s="81"/>
      <c r="F159" s="97"/>
      <c r="G159" s="80"/>
      <c r="H159" s="81"/>
      <c r="I159" s="80">
        <v>5</v>
      </c>
      <c r="J159" s="80">
        <v>10627052.245674442</v>
      </c>
      <c r="K159" s="82">
        <v>10.627052245674442</v>
      </c>
      <c r="L159" s="83">
        <f t="shared" ref="L159:L181" si="7">E159+H159+K159</f>
        <v>10.627052245674442</v>
      </c>
    </row>
    <row r="160" spans="1:12" s="99" customFormat="1">
      <c r="A160" s="95">
        <v>34</v>
      </c>
      <c r="B160" s="85" t="s">
        <v>245</v>
      </c>
      <c r="C160" s="96">
        <v>1</v>
      </c>
      <c r="D160" s="96">
        <v>8000000</v>
      </c>
      <c r="E160" s="81">
        <v>8</v>
      </c>
      <c r="F160" s="97"/>
      <c r="G160" s="80"/>
      <c r="H160" s="81"/>
      <c r="I160" s="80">
        <v>3</v>
      </c>
      <c r="J160" s="80">
        <v>2375072.5936128008</v>
      </c>
      <c r="K160" s="82">
        <v>2.375072593612801</v>
      </c>
      <c r="L160" s="83">
        <f t="shared" si="7"/>
        <v>10.375072593612801</v>
      </c>
    </row>
    <row r="161" spans="1:12" s="99" customFormat="1">
      <c r="A161" s="95">
        <v>35</v>
      </c>
      <c r="B161" s="96" t="s">
        <v>246</v>
      </c>
      <c r="C161" s="96">
        <v>3</v>
      </c>
      <c r="D161" s="96">
        <v>7380000</v>
      </c>
      <c r="E161" s="81">
        <v>7.38</v>
      </c>
      <c r="F161" s="97"/>
      <c r="G161" s="80"/>
      <c r="H161" s="81"/>
      <c r="I161" s="80">
        <v>8</v>
      </c>
      <c r="J161" s="80">
        <v>2877607.7320306459</v>
      </c>
      <c r="K161" s="82">
        <v>2.8776077320306461</v>
      </c>
      <c r="L161" s="83">
        <f t="shared" si="7"/>
        <v>10.257607732030646</v>
      </c>
    </row>
    <row r="162" spans="1:12" s="99" customFormat="1">
      <c r="A162" s="95">
        <v>36</v>
      </c>
      <c r="B162" s="96" t="s">
        <v>247</v>
      </c>
      <c r="C162" s="96">
        <v>1</v>
      </c>
      <c r="D162" s="96">
        <v>5000000</v>
      </c>
      <c r="E162" s="81">
        <v>5</v>
      </c>
      <c r="F162" s="97"/>
      <c r="G162" s="80"/>
      <c r="H162" s="81"/>
      <c r="I162" s="80">
        <v>14</v>
      </c>
      <c r="J162" s="80">
        <v>2830614.616510292</v>
      </c>
      <c r="K162" s="82">
        <v>2.8306146165102919</v>
      </c>
      <c r="L162" s="83">
        <f t="shared" si="7"/>
        <v>7.8306146165102923</v>
      </c>
    </row>
    <row r="163" spans="1:12" s="99" customFormat="1">
      <c r="A163" s="95">
        <v>37</v>
      </c>
      <c r="B163" s="96" t="s">
        <v>248</v>
      </c>
      <c r="C163" s="96">
        <v>1</v>
      </c>
      <c r="D163" s="96">
        <v>2000000</v>
      </c>
      <c r="E163" s="81">
        <v>2</v>
      </c>
      <c r="F163" s="97"/>
      <c r="G163" s="80"/>
      <c r="H163" s="81"/>
      <c r="I163" s="80">
        <v>22</v>
      </c>
      <c r="J163" s="80">
        <v>5140470.2396487845</v>
      </c>
      <c r="K163" s="82">
        <v>5.1404702396487849</v>
      </c>
      <c r="L163" s="83">
        <f t="shared" si="7"/>
        <v>7.1404702396487849</v>
      </c>
    </row>
    <row r="164" spans="1:12" s="99" customFormat="1">
      <c r="A164" s="95">
        <v>38</v>
      </c>
      <c r="B164" s="96" t="s">
        <v>249</v>
      </c>
      <c r="C164" s="96"/>
      <c r="D164" s="96"/>
      <c r="E164" s="81"/>
      <c r="F164" s="97">
        <v>1</v>
      </c>
      <c r="G164" s="80">
        <v>1726817</v>
      </c>
      <c r="H164" s="81">
        <v>1.726817</v>
      </c>
      <c r="I164" s="80">
        <v>2</v>
      </c>
      <c r="J164" s="80">
        <v>3459929.4137901324</v>
      </c>
      <c r="K164" s="82">
        <v>3.4599294137901322</v>
      </c>
      <c r="L164" s="83">
        <f t="shared" si="7"/>
        <v>5.1867464137901322</v>
      </c>
    </row>
    <row r="165" spans="1:12" s="99" customFormat="1">
      <c r="A165" s="95">
        <v>39</v>
      </c>
      <c r="B165" s="96" t="s">
        <v>250</v>
      </c>
      <c r="C165" s="96">
        <v>1</v>
      </c>
      <c r="D165" s="96">
        <v>4052247</v>
      </c>
      <c r="E165" s="81">
        <v>4.0522470000000004</v>
      </c>
      <c r="F165" s="97"/>
      <c r="G165" s="80"/>
      <c r="H165" s="81"/>
      <c r="I165" s="80"/>
      <c r="J165" s="80"/>
      <c r="K165" s="82"/>
      <c r="L165" s="83">
        <f t="shared" si="7"/>
        <v>4.0522470000000004</v>
      </c>
    </row>
    <row r="166" spans="1:12" s="99" customFormat="1">
      <c r="A166" s="95">
        <v>40</v>
      </c>
      <c r="B166" s="96" t="s">
        <v>251</v>
      </c>
      <c r="C166" s="96">
        <v>1</v>
      </c>
      <c r="D166" s="96">
        <v>2700000</v>
      </c>
      <c r="E166" s="81">
        <v>2.7</v>
      </c>
      <c r="F166" s="97"/>
      <c r="G166" s="80"/>
      <c r="H166" s="81"/>
      <c r="I166" s="80"/>
      <c r="J166" s="80"/>
      <c r="K166" s="82"/>
      <c r="L166" s="83">
        <f t="shared" si="7"/>
        <v>2.7</v>
      </c>
    </row>
    <row r="167" spans="1:12" s="99" customFormat="1">
      <c r="A167" s="95">
        <v>41</v>
      </c>
      <c r="B167" s="85" t="s">
        <v>252</v>
      </c>
      <c r="C167" s="96"/>
      <c r="D167" s="96"/>
      <c r="E167" s="81"/>
      <c r="F167" s="97"/>
      <c r="G167" s="80"/>
      <c r="H167" s="81"/>
      <c r="I167" s="80">
        <v>60</v>
      </c>
      <c r="J167" s="80">
        <v>2308322.8725798405</v>
      </c>
      <c r="K167" s="82">
        <v>2.3083228725798404</v>
      </c>
      <c r="L167" s="83">
        <f t="shared" si="7"/>
        <v>2.3083228725798404</v>
      </c>
    </row>
    <row r="168" spans="1:12" s="99" customFormat="1">
      <c r="A168" s="95">
        <v>42</v>
      </c>
      <c r="B168" s="85" t="s">
        <v>253</v>
      </c>
      <c r="C168" s="96"/>
      <c r="D168" s="96"/>
      <c r="E168" s="81"/>
      <c r="F168" s="97"/>
      <c r="G168" s="80"/>
      <c r="H168" s="81"/>
      <c r="I168" s="80">
        <v>2</v>
      </c>
      <c r="J168" s="80">
        <v>2195618.4901437592</v>
      </c>
      <c r="K168" s="82">
        <v>2.195618490143759</v>
      </c>
      <c r="L168" s="83">
        <f t="shared" si="7"/>
        <v>2.195618490143759</v>
      </c>
    </row>
    <row r="169" spans="1:12" s="99" customFormat="1">
      <c r="A169" s="95">
        <v>43</v>
      </c>
      <c r="B169" s="96" t="s">
        <v>70</v>
      </c>
      <c r="C169" s="96">
        <v>1</v>
      </c>
      <c r="D169" s="96">
        <v>1833132</v>
      </c>
      <c r="E169" s="81">
        <v>1.833132</v>
      </c>
      <c r="F169" s="97"/>
      <c r="G169" s="80"/>
      <c r="H169" s="81"/>
      <c r="I169" s="80"/>
      <c r="J169" s="80"/>
      <c r="K169" s="82"/>
      <c r="L169" s="83">
        <f t="shared" si="7"/>
        <v>1.833132</v>
      </c>
    </row>
    <row r="170" spans="1:12" s="99" customFormat="1">
      <c r="A170" s="95">
        <v>44</v>
      </c>
      <c r="B170" s="96" t="s">
        <v>71</v>
      </c>
      <c r="C170" s="96"/>
      <c r="D170" s="96"/>
      <c r="E170" s="81"/>
      <c r="F170" s="97"/>
      <c r="G170" s="80"/>
      <c r="H170" s="81"/>
      <c r="I170" s="80">
        <v>2</v>
      </c>
      <c r="J170" s="80">
        <v>860807.43737625843</v>
      </c>
      <c r="K170" s="82">
        <v>0.86080743737625842</v>
      </c>
      <c r="L170" s="83">
        <f t="shared" si="7"/>
        <v>0.86080743737625842</v>
      </c>
    </row>
    <row r="171" spans="1:12" s="99" customFormat="1">
      <c r="A171" s="95">
        <v>45</v>
      </c>
      <c r="B171" s="96" t="s">
        <v>254</v>
      </c>
      <c r="C171" s="96"/>
      <c r="D171" s="96"/>
      <c r="E171" s="81"/>
      <c r="F171" s="97"/>
      <c r="G171" s="80"/>
      <c r="H171" s="81"/>
      <c r="I171" s="80">
        <v>5</v>
      </c>
      <c r="J171" s="80">
        <v>798980.37359042745</v>
      </c>
      <c r="K171" s="82">
        <v>0.79898037359042751</v>
      </c>
      <c r="L171" s="83">
        <f t="shared" si="7"/>
        <v>0.79898037359042751</v>
      </c>
    </row>
    <row r="172" spans="1:12" s="99" customFormat="1">
      <c r="A172" s="95">
        <v>46</v>
      </c>
      <c r="B172" s="96" t="s">
        <v>255</v>
      </c>
      <c r="C172" s="96"/>
      <c r="D172" s="96"/>
      <c r="E172" s="81"/>
      <c r="F172" s="97"/>
      <c r="G172" s="80"/>
      <c r="H172" s="81"/>
      <c r="I172" s="80">
        <v>1</v>
      </c>
      <c r="J172" s="80">
        <v>524850</v>
      </c>
      <c r="K172" s="82">
        <v>0.52485000000000004</v>
      </c>
      <c r="L172" s="83">
        <f t="shared" si="7"/>
        <v>0.52485000000000004</v>
      </c>
    </row>
    <row r="173" spans="1:12" s="99" customFormat="1">
      <c r="A173" s="95">
        <v>47</v>
      </c>
      <c r="B173" s="96" t="s">
        <v>256</v>
      </c>
      <c r="C173" s="96"/>
      <c r="D173" s="96"/>
      <c r="E173" s="81"/>
      <c r="F173" s="97"/>
      <c r="G173" s="80"/>
      <c r="H173" s="81"/>
      <c r="I173" s="80">
        <v>1</v>
      </c>
      <c r="J173" s="80">
        <v>464836.01618317998</v>
      </c>
      <c r="K173" s="82">
        <v>0.46483601618317999</v>
      </c>
      <c r="L173" s="83">
        <f t="shared" si="7"/>
        <v>0.46483601618317999</v>
      </c>
    </row>
    <row r="174" spans="1:12" s="99" customFormat="1">
      <c r="A174" s="95">
        <v>48</v>
      </c>
      <c r="B174" s="96" t="s">
        <v>257</v>
      </c>
      <c r="C174" s="96"/>
      <c r="D174" s="96"/>
      <c r="E174" s="81"/>
      <c r="F174" s="97"/>
      <c r="G174" s="80"/>
      <c r="H174" s="81"/>
      <c r="I174" s="80">
        <v>1</v>
      </c>
      <c r="J174" s="80">
        <v>452625</v>
      </c>
      <c r="K174" s="82">
        <v>0.452625</v>
      </c>
      <c r="L174" s="83">
        <f t="shared" si="7"/>
        <v>0.452625</v>
      </c>
    </row>
    <row r="175" spans="1:12" s="99" customFormat="1">
      <c r="A175" s="95">
        <v>49</v>
      </c>
      <c r="B175" s="96" t="s">
        <v>72</v>
      </c>
      <c r="C175" s="96"/>
      <c r="D175" s="96"/>
      <c r="E175" s="81"/>
      <c r="F175" s="97"/>
      <c r="G175" s="80"/>
      <c r="H175" s="81"/>
      <c r="I175" s="80">
        <v>1</v>
      </c>
      <c r="J175" s="80">
        <v>241026.082465352</v>
      </c>
      <c r="K175" s="82">
        <v>0.24102608246535201</v>
      </c>
      <c r="L175" s="83">
        <f t="shared" si="7"/>
        <v>0.24102608246535201</v>
      </c>
    </row>
    <row r="176" spans="1:12" s="99" customFormat="1">
      <c r="A176" s="95">
        <v>50</v>
      </c>
      <c r="B176" s="96" t="s">
        <v>258</v>
      </c>
      <c r="C176" s="96"/>
      <c r="D176" s="96"/>
      <c r="E176" s="81"/>
      <c r="F176" s="97"/>
      <c r="G176" s="80"/>
      <c r="H176" s="81"/>
      <c r="I176" s="80">
        <v>2</v>
      </c>
      <c r="J176" s="80">
        <v>103422.14874752521</v>
      </c>
      <c r="K176" s="82">
        <v>0.10342214874752521</v>
      </c>
      <c r="L176" s="83">
        <f t="shared" si="7"/>
        <v>0.10342214874752521</v>
      </c>
    </row>
    <row r="177" spans="1:12" s="99" customFormat="1">
      <c r="A177" s="95">
        <v>51</v>
      </c>
      <c r="B177" s="96" t="s">
        <v>259</v>
      </c>
      <c r="C177" s="96"/>
      <c r="D177" s="96"/>
      <c r="E177" s="81"/>
      <c r="F177" s="97"/>
      <c r="G177" s="80"/>
      <c r="H177" s="81"/>
      <c r="I177" s="80">
        <v>1</v>
      </c>
      <c r="J177" s="80">
        <v>84090.746061805999</v>
      </c>
      <c r="K177" s="82">
        <v>8.4090746061805999E-2</v>
      </c>
      <c r="L177" s="83">
        <f t="shared" si="7"/>
        <v>8.4090746061805999E-2</v>
      </c>
    </row>
    <row r="178" spans="1:12" s="99" customFormat="1">
      <c r="A178" s="95">
        <v>52</v>
      </c>
      <c r="B178" s="96" t="s">
        <v>260</v>
      </c>
      <c r="C178" s="96">
        <v>1</v>
      </c>
      <c r="D178" s="96">
        <v>215000</v>
      </c>
      <c r="E178" s="81">
        <v>0.215</v>
      </c>
      <c r="F178" s="97"/>
      <c r="G178" s="80"/>
      <c r="H178" s="81"/>
      <c r="I178" s="80">
        <v>2</v>
      </c>
      <c r="J178" s="80">
        <v>73685.116639407715</v>
      </c>
      <c r="K178" s="82">
        <v>7.3685116639407716E-2</v>
      </c>
      <c r="L178" s="83">
        <f t="shared" si="7"/>
        <v>0.28868511663940771</v>
      </c>
    </row>
    <row r="179" spans="1:12" s="99" customFormat="1">
      <c r="A179" s="95">
        <v>53</v>
      </c>
      <c r="B179" s="96" t="s">
        <v>261</v>
      </c>
      <c r="C179" s="96"/>
      <c r="D179" s="96"/>
      <c r="E179" s="81"/>
      <c r="F179" s="97"/>
      <c r="G179" s="80"/>
      <c r="H179" s="81"/>
      <c r="I179" s="80">
        <v>1</v>
      </c>
      <c r="J179" s="80">
        <v>63269.346647154998</v>
      </c>
      <c r="K179" s="82">
        <v>6.3269346647155E-2</v>
      </c>
      <c r="L179" s="83">
        <f t="shared" si="7"/>
        <v>6.3269346647155E-2</v>
      </c>
    </row>
    <row r="180" spans="1:12" s="99" customFormat="1">
      <c r="A180" s="95">
        <v>54</v>
      </c>
      <c r="B180" s="96" t="s">
        <v>262</v>
      </c>
      <c r="C180" s="96"/>
      <c r="D180" s="96"/>
      <c r="E180" s="81"/>
      <c r="F180" s="97"/>
      <c r="G180" s="80"/>
      <c r="H180" s="81"/>
      <c r="I180" s="80">
        <v>1</v>
      </c>
      <c r="J180" s="80">
        <v>43040.371868812901</v>
      </c>
      <c r="K180" s="82">
        <v>4.3040371868812904E-2</v>
      </c>
      <c r="L180" s="83">
        <f t="shared" si="7"/>
        <v>4.3040371868812904E-2</v>
      </c>
    </row>
    <row r="181" spans="1:12" s="99" customFormat="1">
      <c r="A181" s="95">
        <v>55</v>
      </c>
      <c r="B181" s="96" t="s">
        <v>263</v>
      </c>
      <c r="C181" s="96"/>
      <c r="D181" s="96"/>
      <c r="E181" s="81"/>
      <c r="F181" s="97"/>
      <c r="G181" s="80"/>
      <c r="H181" s="81"/>
      <c r="I181" s="80">
        <v>1</v>
      </c>
      <c r="J181" s="80">
        <v>25824.2231212878</v>
      </c>
      <c r="K181" s="82">
        <v>2.58242231212878E-2</v>
      </c>
      <c r="L181" s="83">
        <f t="shared" si="7"/>
        <v>2.58242231212878E-2</v>
      </c>
    </row>
    <row r="182" spans="1:12" s="91" customFormat="1" ht="12.75">
      <c r="A182" s="147" t="s">
        <v>171</v>
      </c>
      <c r="B182" s="148"/>
      <c r="C182" s="109">
        <f t="shared" ref="C182:L182" si="8">SUM(C127:C181)</f>
        <v>758</v>
      </c>
      <c r="D182" s="109">
        <f t="shared" si="8"/>
        <v>5531469280</v>
      </c>
      <c r="E182" s="110">
        <f t="shared" si="8"/>
        <v>5531.4692799999993</v>
      </c>
      <c r="F182" s="109">
        <f t="shared" si="8"/>
        <v>236</v>
      </c>
      <c r="G182" s="109">
        <f t="shared" si="8"/>
        <v>1065067378</v>
      </c>
      <c r="H182" s="110">
        <f t="shared" si="8"/>
        <v>1065.067378</v>
      </c>
      <c r="I182" s="109">
        <f t="shared" si="8"/>
        <v>2523</v>
      </c>
      <c r="J182" s="109">
        <f t="shared" si="8"/>
        <v>1955932242.3838754</v>
      </c>
      <c r="K182" s="110">
        <f t="shared" si="8"/>
        <v>1955.9322423838737</v>
      </c>
      <c r="L182" s="111">
        <f t="shared" si="8"/>
        <v>8552.4689003838721</v>
      </c>
    </row>
  </sheetData>
  <sortState ref="B7:L24">
    <sortCondition descending="1" ref="L7:L24"/>
  </sortState>
  <mergeCells count="9">
    <mergeCell ref="A182:B182"/>
    <mergeCell ref="A3:L3"/>
    <mergeCell ref="A4:L4"/>
    <mergeCell ref="A25:B25"/>
    <mergeCell ref="A30:L30"/>
    <mergeCell ref="A31:L31"/>
    <mergeCell ref="A121:B121"/>
    <mergeCell ref="A123:L123"/>
    <mergeCell ref="A124:L124"/>
  </mergeCells>
  <conditionalFormatting sqref="B125 B2 B5 B23 B25:B29 B21 B31:B32 B34:B60 B62:B65 B67:B72 B74:B91 B93:B122 B127:B65557">
    <cfRule type="duplicateValues" dxfId="68" priority="59" stopIfTrue="1"/>
    <cfRule type="duplicateValues" dxfId="67" priority="60" stopIfTrue="1"/>
  </conditionalFormatting>
  <conditionalFormatting sqref="B127:B181">
    <cfRule type="duplicateValues" dxfId="66" priority="61" stopIfTrue="1"/>
  </conditionalFormatting>
  <conditionalFormatting sqref="B34:B60 B62:B65 B67:B72 B74:B91 B93:B120">
    <cfRule type="duplicateValues" dxfId="65" priority="82" stopIfTrue="1"/>
  </conditionalFormatting>
  <conditionalFormatting sqref="B1">
    <cfRule type="duplicateValues" dxfId="64" priority="57" stopIfTrue="1"/>
    <cfRule type="duplicateValues" dxfId="63" priority="58" stopIfTrue="1"/>
  </conditionalFormatting>
  <conditionalFormatting sqref="B3">
    <cfRule type="duplicateValues" dxfId="62" priority="55" stopIfTrue="1"/>
    <cfRule type="duplicateValues" dxfId="61" priority="56" stopIfTrue="1"/>
  </conditionalFormatting>
  <conditionalFormatting sqref="B4">
    <cfRule type="duplicateValues" dxfId="60" priority="53" stopIfTrue="1"/>
    <cfRule type="duplicateValues" dxfId="59" priority="54" stopIfTrue="1"/>
  </conditionalFormatting>
  <conditionalFormatting sqref="B6">
    <cfRule type="duplicateValues" dxfId="58" priority="51" stopIfTrue="1"/>
    <cfRule type="duplicateValues" dxfId="57" priority="52" stopIfTrue="1"/>
  </conditionalFormatting>
  <conditionalFormatting sqref="B7:B8">
    <cfRule type="duplicateValues" dxfId="56" priority="49" stopIfTrue="1"/>
    <cfRule type="duplicateValues" dxfId="55" priority="50" stopIfTrue="1"/>
  </conditionalFormatting>
  <conditionalFormatting sqref="B9">
    <cfRule type="duplicateValues" dxfId="54" priority="47" stopIfTrue="1"/>
    <cfRule type="duplicateValues" dxfId="53" priority="48" stopIfTrue="1"/>
  </conditionalFormatting>
  <conditionalFormatting sqref="B10">
    <cfRule type="duplicateValues" dxfId="52" priority="45" stopIfTrue="1"/>
    <cfRule type="duplicateValues" dxfId="51" priority="46" stopIfTrue="1"/>
  </conditionalFormatting>
  <conditionalFormatting sqref="B11">
    <cfRule type="duplicateValues" dxfId="50" priority="43" stopIfTrue="1"/>
    <cfRule type="duplicateValues" dxfId="49" priority="44" stopIfTrue="1"/>
  </conditionalFormatting>
  <conditionalFormatting sqref="B12">
    <cfRule type="duplicateValues" dxfId="48" priority="41" stopIfTrue="1"/>
    <cfRule type="duplicateValues" dxfId="47" priority="42" stopIfTrue="1"/>
  </conditionalFormatting>
  <conditionalFormatting sqref="B13">
    <cfRule type="duplicateValues" dxfId="46" priority="39" stopIfTrue="1"/>
    <cfRule type="duplicateValues" dxfId="45" priority="40" stopIfTrue="1"/>
  </conditionalFormatting>
  <conditionalFormatting sqref="B14">
    <cfRule type="duplicateValues" dxfId="44" priority="37" stopIfTrue="1"/>
    <cfRule type="duplicateValues" dxfId="43" priority="38" stopIfTrue="1"/>
  </conditionalFormatting>
  <conditionalFormatting sqref="B15">
    <cfRule type="duplicateValues" dxfId="42" priority="35" stopIfTrue="1"/>
    <cfRule type="duplicateValues" dxfId="41" priority="36" stopIfTrue="1"/>
  </conditionalFormatting>
  <conditionalFormatting sqref="B16">
    <cfRule type="duplicateValues" dxfId="40" priority="33" stopIfTrue="1"/>
    <cfRule type="duplicateValues" dxfId="39" priority="34" stopIfTrue="1"/>
  </conditionalFormatting>
  <conditionalFormatting sqref="B17">
    <cfRule type="duplicateValues" dxfId="38" priority="31" stopIfTrue="1"/>
    <cfRule type="duplicateValues" dxfId="37" priority="32" stopIfTrue="1"/>
  </conditionalFormatting>
  <conditionalFormatting sqref="B18">
    <cfRule type="duplicateValues" dxfId="36" priority="29" stopIfTrue="1"/>
    <cfRule type="duplicateValues" dxfId="35" priority="30" stopIfTrue="1"/>
  </conditionalFormatting>
  <conditionalFormatting sqref="B22">
    <cfRule type="duplicateValues" dxfId="34" priority="27" stopIfTrue="1"/>
    <cfRule type="duplicateValues" dxfId="33" priority="28" stopIfTrue="1"/>
  </conditionalFormatting>
  <conditionalFormatting sqref="B24">
    <cfRule type="duplicateValues" dxfId="32" priority="25" stopIfTrue="1"/>
    <cfRule type="duplicateValues" dxfId="31" priority="26" stopIfTrue="1"/>
  </conditionalFormatting>
  <conditionalFormatting sqref="B20">
    <cfRule type="duplicateValues" dxfId="30" priority="23" stopIfTrue="1"/>
    <cfRule type="duplicateValues" dxfId="29" priority="24" stopIfTrue="1"/>
  </conditionalFormatting>
  <conditionalFormatting sqref="B19">
    <cfRule type="duplicateValues" dxfId="28" priority="21" stopIfTrue="1"/>
    <cfRule type="duplicateValues" dxfId="27" priority="22" stopIfTrue="1"/>
  </conditionalFormatting>
  <conditionalFormatting sqref="B30">
    <cfRule type="duplicateValues" dxfId="26" priority="19" stopIfTrue="1"/>
    <cfRule type="duplicateValues" dxfId="25" priority="20" stopIfTrue="1"/>
  </conditionalFormatting>
  <conditionalFormatting sqref="B33">
    <cfRule type="duplicateValues" dxfId="24" priority="17" stopIfTrue="1"/>
    <cfRule type="duplicateValues" dxfId="23" priority="18" stopIfTrue="1"/>
  </conditionalFormatting>
  <conditionalFormatting sqref="B61">
    <cfRule type="duplicateValues" dxfId="22" priority="14" stopIfTrue="1"/>
    <cfRule type="duplicateValues" dxfId="21" priority="15" stopIfTrue="1"/>
  </conditionalFormatting>
  <conditionalFormatting sqref="B61">
    <cfRule type="duplicateValues" dxfId="20" priority="16" stopIfTrue="1"/>
  </conditionalFormatting>
  <conditionalFormatting sqref="B66">
    <cfRule type="duplicateValues" dxfId="19" priority="11" stopIfTrue="1"/>
    <cfRule type="duplicateValues" dxfId="18" priority="12" stopIfTrue="1"/>
  </conditionalFormatting>
  <conditionalFormatting sqref="B66">
    <cfRule type="duplicateValues" dxfId="17" priority="13" stopIfTrue="1"/>
  </conditionalFormatting>
  <conditionalFormatting sqref="B73">
    <cfRule type="duplicateValues" dxfId="16" priority="8" stopIfTrue="1"/>
    <cfRule type="duplicateValues" dxfId="15" priority="9" stopIfTrue="1"/>
  </conditionalFormatting>
  <conditionalFormatting sqref="B73">
    <cfRule type="duplicateValues" dxfId="14" priority="10" stopIfTrue="1"/>
  </conditionalFormatting>
  <conditionalFormatting sqref="B92">
    <cfRule type="duplicateValues" dxfId="13" priority="5" stopIfTrue="1"/>
    <cfRule type="duplicateValues" dxfId="12" priority="6" stopIfTrue="1"/>
  </conditionalFormatting>
  <conditionalFormatting sqref="B92">
    <cfRule type="duplicateValues" dxfId="11" priority="7" stopIfTrue="1"/>
  </conditionalFormatting>
  <conditionalFormatting sqref="B123">
    <cfRule type="duplicateValues" dxfId="10" priority="3" stopIfTrue="1"/>
    <cfRule type="duplicateValues" dxfId="9" priority="4" stopIfTrue="1"/>
  </conditionalFormatting>
  <conditionalFormatting sqref="B126">
    <cfRule type="duplicateValues" dxfId="8" priority="1" stopIfTrue="1"/>
    <cfRule type="duplicateValues" dxfId="7" priority="2" stopIfTrue="1"/>
  </conditionalFormatting>
  <pageMargins left="0.45" right="0.45" top="0.5" bottom="0.5" header="0.3" footer="0.3"/>
  <pageSetup paperSize="9" scale="80" fitToHeight="0" orientation="portrait" r:id="rId1"/>
  <rowBreaks count="2" manualBreakCount="2">
    <brk id="29" max="11" man="1"/>
    <brk id="12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5"/>
  <sheetViews>
    <sheetView tabSelected="1" topLeftCell="A241" zoomScaleNormal="100" workbookViewId="0">
      <selection activeCell="B91" sqref="B91"/>
    </sheetView>
  </sheetViews>
  <sheetFormatPr defaultRowHeight="15.75"/>
  <cols>
    <col min="1" max="1" width="7.42578125" style="115" customWidth="1"/>
    <col min="2" max="2" width="51" style="114" customWidth="1"/>
    <col min="3" max="3" width="15.5703125" style="112" customWidth="1"/>
    <col min="4" max="4" width="18" style="116" bestFit="1" customWidth="1"/>
    <col min="5" max="5" width="14.28515625" style="114" hidden="1" customWidth="1"/>
    <col min="6" max="6" width="22.28515625" style="114" hidden="1" customWidth="1"/>
    <col min="7" max="7" width="15.85546875" style="114" hidden="1" customWidth="1"/>
    <col min="8" max="8" width="15" style="114" hidden="1" customWidth="1"/>
    <col min="9" max="10" width="13.7109375" style="114" hidden="1" customWidth="1"/>
    <col min="11" max="16384" width="9.140625" style="114"/>
  </cols>
  <sheetData>
    <row r="1" spans="1:11" ht="15" customHeight="1">
      <c r="A1" s="1" t="s">
        <v>144</v>
      </c>
      <c r="B1"/>
      <c r="D1" s="113"/>
    </row>
    <row r="2" spans="1:11" ht="15" customHeight="1"/>
    <row r="3" spans="1:11" ht="15.75" customHeight="1">
      <c r="A3" s="149" t="s">
        <v>264</v>
      </c>
      <c r="B3" s="149"/>
      <c r="C3" s="149"/>
      <c r="D3" s="149"/>
      <c r="E3" s="158"/>
      <c r="F3" s="158"/>
      <c r="G3" s="158"/>
      <c r="H3" s="158"/>
      <c r="I3" s="158"/>
      <c r="J3" s="158"/>
      <c r="K3" s="158"/>
    </row>
    <row r="4" spans="1:11" ht="15" customHeight="1">
      <c r="A4" s="155" t="s">
        <v>265</v>
      </c>
      <c r="B4" s="155"/>
      <c r="C4" s="155"/>
      <c r="D4" s="155"/>
    </row>
    <row r="5" spans="1:11" ht="15.75" customHeight="1"/>
    <row r="6" spans="1:11" ht="47.25" customHeight="1">
      <c r="A6" s="117" t="s">
        <v>124</v>
      </c>
      <c r="B6" s="118" t="s">
        <v>147</v>
      </c>
      <c r="C6" s="119" t="s">
        <v>266</v>
      </c>
      <c r="D6" s="120" t="s">
        <v>267</v>
      </c>
    </row>
    <row r="7" spans="1:11">
      <c r="A7" s="121">
        <v>1</v>
      </c>
      <c r="B7" s="122" t="s">
        <v>154</v>
      </c>
      <c r="C7" s="123">
        <v>14681</v>
      </c>
      <c r="D7" s="124">
        <v>216713.37296523995</v>
      </c>
      <c r="E7" s="114">
        <f>D7/$D$26*100</f>
        <v>58.563176618233939</v>
      </c>
      <c r="F7" s="125">
        <f>D7+90</f>
        <v>216803.37296523995</v>
      </c>
      <c r="H7" s="125">
        <f>D10-57619000/1000000</f>
        <v>11952.897062509999</v>
      </c>
    </row>
    <row r="8" spans="1:11">
      <c r="A8" s="121">
        <v>2</v>
      </c>
      <c r="B8" s="122" t="s">
        <v>156</v>
      </c>
      <c r="C8" s="123">
        <v>886</v>
      </c>
      <c r="D8" s="124">
        <v>58633.349437609999</v>
      </c>
      <c r="E8" s="114">
        <f t="shared" ref="E8:E26" si="0">D8/$D$26*100</f>
        <v>15.844685317985169</v>
      </c>
    </row>
    <row r="9" spans="1:11" ht="31.5">
      <c r="A9" s="121">
        <v>3</v>
      </c>
      <c r="B9" s="122" t="s">
        <v>153</v>
      </c>
      <c r="C9" s="123">
        <v>135</v>
      </c>
      <c r="D9" s="124">
        <v>27689.198351999999</v>
      </c>
      <c r="E9" s="114">
        <f t="shared" si="0"/>
        <v>7.4825442994954514</v>
      </c>
      <c r="H9" s="125">
        <f>D8+109</f>
        <v>58742.349437609999</v>
      </c>
    </row>
    <row r="10" spans="1:11">
      <c r="A10" s="121">
        <v>4</v>
      </c>
      <c r="B10" s="122" t="s">
        <v>159</v>
      </c>
      <c r="C10" s="123">
        <v>868</v>
      </c>
      <c r="D10" s="124">
        <v>12010.51606251</v>
      </c>
      <c r="E10" s="114">
        <f t="shared" si="0"/>
        <v>3.2456417609158219</v>
      </c>
      <c r="F10" s="125">
        <f>D10+600</f>
        <v>12610.51606251</v>
      </c>
    </row>
    <row r="11" spans="1:11">
      <c r="A11" s="121">
        <v>5</v>
      </c>
      <c r="B11" s="122" t="s">
        <v>161</v>
      </c>
      <c r="C11" s="123">
        <v>1718</v>
      </c>
      <c r="D11" s="124">
        <v>10412.35468165</v>
      </c>
      <c r="E11" s="114">
        <f t="shared" si="0"/>
        <v>2.8137652877147112</v>
      </c>
    </row>
    <row r="12" spans="1:11" ht="31.5">
      <c r="A12" s="121">
        <v>6</v>
      </c>
      <c r="B12" s="122" t="s">
        <v>155</v>
      </c>
      <c r="C12" s="123">
        <v>4797</v>
      </c>
      <c r="D12" s="124">
        <v>8374.2003299899989</v>
      </c>
      <c r="E12" s="114">
        <f t="shared" si="0"/>
        <v>2.262988048459468</v>
      </c>
      <c r="H12" s="126">
        <f>D7+90</f>
        <v>216803.37296523995</v>
      </c>
    </row>
    <row r="13" spans="1:11">
      <c r="A13" s="121">
        <v>7</v>
      </c>
      <c r="B13" s="122" t="s">
        <v>160</v>
      </c>
      <c r="C13" s="123">
        <v>848</v>
      </c>
      <c r="D13" s="124">
        <v>5133.7991822399999</v>
      </c>
      <c r="E13" s="114">
        <f t="shared" si="0"/>
        <v>1.3873236529814406</v>
      </c>
      <c r="G13" s="125">
        <f>D8+4247</f>
        <v>62880.349437609999</v>
      </c>
      <c r="H13" s="126">
        <f>D8+109</f>
        <v>58742.349437609999</v>
      </c>
    </row>
    <row r="14" spans="1:11">
      <c r="A14" s="121">
        <v>8</v>
      </c>
      <c r="B14" s="122" t="s">
        <v>164</v>
      </c>
      <c r="C14" s="123">
        <v>107</v>
      </c>
      <c r="D14" s="124">
        <v>4896.5407050000003</v>
      </c>
      <c r="E14" s="114">
        <f t="shared" si="0"/>
        <v>1.3232085044021786</v>
      </c>
    </row>
    <row r="15" spans="1:11">
      <c r="A15" s="121">
        <v>9</v>
      </c>
      <c r="B15" s="122" t="s">
        <v>166</v>
      </c>
      <c r="C15" s="123">
        <v>540</v>
      </c>
      <c r="D15" s="124">
        <v>4390.9402336000003</v>
      </c>
      <c r="E15" s="114">
        <f t="shared" si="0"/>
        <v>1.18657840493153</v>
      </c>
    </row>
    <row r="16" spans="1:11">
      <c r="A16" s="121">
        <v>10</v>
      </c>
      <c r="B16" s="122" t="s">
        <v>163</v>
      </c>
      <c r="C16" s="123">
        <v>2218</v>
      </c>
      <c r="D16" s="124">
        <v>3893.1944130000002</v>
      </c>
      <c r="E16" s="114">
        <f t="shared" si="0"/>
        <v>1.0520708939093051</v>
      </c>
    </row>
    <row r="17" spans="1:8">
      <c r="A17" s="121">
        <v>11</v>
      </c>
      <c r="B17" s="122" t="s">
        <v>162</v>
      </c>
      <c r="C17" s="123">
        <v>500</v>
      </c>
      <c r="D17" s="124">
        <v>3547.6357870000002</v>
      </c>
      <c r="E17" s="114">
        <f t="shared" si="0"/>
        <v>0.95868943539802898</v>
      </c>
    </row>
    <row r="18" spans="1:8">
      <c r="A18" s="121">
        <v>12</v>
      </c>
      <c r="B18" s="122" t="s">
        <v>157</v>
      </c>
      <c r="C18" s="123">
        <v>3324</v>
      </c>
      <c r="D18" s="124">
        <v>3493.2335179000002</v>
      </c>
      <c r="E18" s="114">
        <f t="shared" si="0"/>
        <v>0.94398812901281093</v>
      </c>
    </row>
    <row r="19" spans="1:8">
      <c r="A19" s="121">
        <v>13</v>
      </c>
      <c r="B19" s="122" t="s">
        <v>170</v>
      </c>
      <c r="C19" s="123">
        <v>136</v>
      </c>
      <c r="D19" s="124">
        <v>3388.8346390000002</v>
      </c>
      <c r="E19" s="114">
        <f t="shared" si="0"/>
        <v>0.91577607222964719</v>
      </c>
      <c r="G19" s="125" t="e">
        <f>D10+'[1]DM moi 3 2020'!#REF!/1000000</f>
        <v>#REF!</v>
      </c>
    </row>
    <row r="20" spans="1:8" ht="31.5">
      <c r="A20" s="121">
        <v>14</v>
      </c>
      <c r="B20" s="122" t="s">
        <v>165</v>
      </c>
      <c r="C20" s="123">
        <v>75</v>
      </c>
      <c r="D20" s="124">
        <v>2857.4422319999999</v>
      </c>
      <c r="E20" s="114">
        <f t="shared" si="0"/>
        <v>0.77217613209249181</v>
      </c>
      <c r="H20" s="114">
        <f>180.74/331.24*100</f>
        <v>54.564666103127649</v>
      </c>
    </row>
    <row r="21" spans="1:8">
      <c r="A21" s="121">
        <v>15</v>
      </c>
      <c r="B21" s="122" t="s">
        <v>168</v>
      </c>
      <c r="C21" s="123">
        <v>152</v>
      </c>
      <c r="D21" s="124">
        <v>1981.9145430000001</v>
      </c>
      <c r="E21" s="114">
        <f t="shared" si="0"/>
        <v>0.53557936843413978</v>
      </c>
    </row>
    <row r="22" spans="1:8">
      <c r="A22" s="121">
        <v>16</v>
      </c>
      <c r="B22" s="122" t="s">
        <v>169</v>
      </c>
      <c r="C22" s="123">
        <v>457</v>
      </c>
      <c r="D22" s="124">
        <v>978.71708899999999</v>
      </c>
      <c r="E22" s="114">
        <f t="shared" si="0"/>
        <v>0.26448197892976449</v>
      </c>
    </row>
    <row r="23" spans="1:8">
      <c r="A23" s="121">
        <v>17</v>
      </c>
      <c r="B23" s="122" t="s">
        <v>158</v>
      </c>
      <c r="C23" s="123">
        <v>73</v>
      </c>
      <c r="D23" s="124">
        <v>826.10447899999997</v>
      </c>
      <c r="E23" s="114">
        <f t="shared" si="0"/>
        <v>0.22324096499827442</v>
      </c>
    </row>
    <row r="24" spans="1:8">
      <c r="A24" s="121">
        <v>18</v>
      </c>
      <c r="B24" s="122" t="s">
        <v>167</v>
      </c>
      <c r="C24" s="123">
        <v>144</v>
      </c>
      <c r="D24" s="124">
        <v>820.85727199999997</v>
      </c>
      <c r="E24" s="114">
        <f t="shared" si="0"/>
        <v>0.2218229947729542</v>
      </c>
    </row>
    <row r="25" spans="1:8">
      <c r="A25" s="121">
        <v>19</v>
      </c>
      <c r="B25" s="122" t="s">
        <v>268</v>
      </c>
      <c r="C25" s="123">
        <v>6</v>
      </c>
      <c r="D25" s="124">
        <v>8.3710439999999995</v>
      </c>
      <c r="E25" s="114">
        <f t="shared" si="0"/>
        <v>2.2621351028929782E-3</v>
      </c>
    </row>
    <row r="26" spans="1:8" ht="17.25" customHeight="1">
      <c r="A26" s="153" t="s">
        <v>171</v>
      </c>
      <c r="B26" s="153"/>
      <c r="C26" s="127">
        <f>SUM(C7:C25)</f>
        <v>31665</v>
      </c>
      <c r="D26" s="128">
        <f>SUM(D7:D25)</f>
        <v>370050.57696573989</v>
      </c>
      <c r="E26" s="114">
        <f t="shared" si="0"/>
        <v>100</v>
      </c>
    </row>
    <row r="27" spans="1:8" ht="15.75" customHeight="1"/>
    <row r="28" spans="1:8" ht="12.75" customHeight="1"/>
    <row r="29" spans="1:8" ht="12.75" customHeight="1">
      <c r="E29" s="114">
        <f t="shared" ref="E29:E35" si="1">D29/$D$26*100</f>
        <v>0</v>
      </c>
    </row>
    <row r="30" spans="1:8" ht="12.75" customHeight="1">
      <c r="E30" s="114">
        <f t="shared" si="1"/>
        <v>0</v>
      </c>
    </row>
    <row r="31" spans="1:8" ht="12.75" customHeight="1">
      <c r="E31" s="114">
        <f t="shared" si="1"/>
        <v>0</v>
      </c>
    </row>
    <row r="32" spans="1:8" ht="24" customHeight="1">
      <c r="A32" s="154" t="s">
        <v>269</v>
      </c>
      <c r="B32" s="154"/>
      <c r="C32" s="154"/>
      <c r="D32" s="154"/>
      <c r="E32" s="114">
        <f t="shared" si="1"/>
        <v>0</v>
      </c>
    </row>
    <row r="33" spans="1:10" ht="12" customHeight="1">
      <c r="A33" s="156" t="str">
        <f>A4</f>
        <v>(Valid projects accumulated as of March 20, 2020)</v>
      </c>
      <c r="B33" s="156"/>
      <c r="C33" s="156"/>
      <c r="D33" s="156"/>
      <c r="E33" s="114">
        <f t="shared" si="1"/>
        <v>0</v>
      </c>
    </row>
    <row r="34" spans="1:10" ht="15.75" customHeight="1">
      <c r="E34" s="114">
        <f t="shared" si="1"/>
        <v>0</v>
      </c>
    </row>
    <row r="35" spans="1:10" ht="62.25" customHeight="1">
      <c r="A35" s="117" t="s">
        <v>124</v>
      </c>
      <c r="B35" s="118" t="s">
        <v>173</v>
      </c>
      <c r="C35" s="119" t="s">
        <v>266</v>
      </c>
      <c r="D35" s="120" t="s">
        <v>267</v>
      </c>
      <c r="E35" s="114" t="e">
        <f t="shared" si="1"/>
        <v>#VALUE!</v>
      </c>
      <c r="I35" s="125">
        <f>D38-57619000/1000000</f>
        <v>54018.76050425</v>
      </c>
    </row>
    <row r="36" spans="1:10" ht="18" customHeight="1">
      <c r="A36" s="121">
        <v>1</v>
      </c>
      <c r="B36" s="122" t="s">
        <v>177</v>
      </c>
      <c r="C36" s="123">
        <v>8702</v>
      </c>
      <c r="D36" s="124">
        <v>68570.191631410009</v>
      </c>
      <c r="E36" s="114">
        <f>D36/$D$26*100</f>
        <v>18.529951282242802</v>
      </c>
      <c r="F36" s="125" t="e">
        <f>VLOOKUP(B36,'[2]Luy kế T7-2018'!$B$46:$D$174,3,FALSE)</f>
        <v>#N/A</v>
      </c>
      <c r="G36" s="125" t="e">
        <f t="shared" ref="G36:G99" si="2">D36-F36</f>
        <v>#N/A</v>
      </c>
    </row>
    <row r="37" spans="1:10" ht="18" customHeight="1">
      <c r="A37" s="121">
        <v>2</v>
      </c>
      <c r="B37" s="122" t="s">
        <v>174</v>
      </c>
      <c r="C37" s="123">
        <v>4494</v>
      </c>
      <c r="D37" s="124">
        <v>59709.0264092</v>
      </c>
      <c r="E37" s="114">
        <f>D37/$D$26*100</f>
        <v>16.135369088946995</v>
      </c>
      <c r="F37" s="125" t="e">
        <f>VLOOKUP(B37,'[2]Luy kế T7-2018'!$B$46:$D$174,3,FALSE)</f>
        <v>#N/A</v>
      </c>
      <c r="G37" s="125" t="e">
        <f t="shared" si="2"/>
        <v>#N/A</v>
      </c>
      <c r="H37" s="125">
        <f>D37+90</f>
        <v>59799.0264092</v>
      </c>
    </row>
    <row r="38" spans="1:10" ht="18" customHeight="1">
      <c r="A38" s="121">
        <v>3</v>
      </c>
      <c r="B38" s="122" t="s">
        <v>17</v>
      </c>
      <c r="C38" s="123">
        <v>2482</v>
      </c>
      <c r="D38" s="124">
        <v>54076.379504249999</v>
      </c>
      <c r="E38" s="114">
        <f>D38/$D$26*100</f>
        <v>14.61324015426586</v>
      </c>
      <c r="F38" s="125">
        <f>D38+2.282</f>
        <v>54078.661504249998</v>
      </c>
      <c r="G38" s="125">
        <f t="shared" si="2"/>
        <v>-2.2819999999992433</v>
      </c>
      <c r="H38" s="125">
        <f>D36+109</f>
        <v>68679.191631410009</v>
      </c>
    </row>
    <row r="39" spans="1:10" ht="18" customHeight="1">
      <c r="A39" s="121">
        <v>4</v>
      </c>
      <c r="B39" s="122" t="s">
        <v>179</v>
      </c>
      <c r="C39" s="123">
        <v>2725</v>
      </c>
      <c r="D39" s="124">
        <v>32521.674482450002</v>
      </c>
      <c r="E39" s="114">
        <f>D39/$D$26*100</f>
        <v>8.7884404205268751</v>
      </c>
      <c r="F39" s="125" t="e">
        <f>VLOOKUP(B39,'[2]Luy kế T7-2018'!$B$46:$D$174,3,FALSE)</f>
        <v>#N/A</v>
      </c>
      <c r="G39" s="125" t="e">
        <f t="shared" si="2"/>
        <v>#N/A</v>
      </c>
    </row>
    <row r="40" spans="1:10" ht="18" customHeight="1">
      <c r="A40" s="121">
        <v>5</v>
      </c>
      <c r="B40" s="122" t="s">
        <v>178</v>
      </c>
      <c r="C40" s="123">
        <v>1823</v>
      </c>
      <c r="D40" s="124">
        <v>24175.848389239996</v>
      </c>
      <c r="F40" s="125" t="e">
        <f>VLOOKUP(B40,'[2]Luy kế T7-2018'!$B$46:$D$174,3,FALSE)</f>
        <v>#N/A</v>
      </c>
      <c r="G40" s="125" t="e">
        <f t="shared" si="2"/>
        <v>#N/A</v>
      </c>
    </row>
    <row r="41" spans="1:10" ht="18" customHeight="1">
      <c r="A41" s="121">
        <v>6</v>
      </c>
      <c r="B41" s="122" t="s">
        <v>180</v>
      </c>
      <c r="C41" s="123">
        <v>849</v>
      </c>
      <c r="D41" s="124">
        <v>21829.999199729999</v>
      </c>
      <c r="E41" s="114">
        <f t="shared" ref="E41:E55" si="3">D41/$D$26*100</f>
        <v>5.8991933964072887</v>
      </c>
      <c r="F41" s="125" t="e">
        <f>VLOOKUP(B41,'[2]Luy kế T7-2018'!$B$46:$D$174,3,FALSE)</f>
        <v>#N/A</v>
      </c>
      <c r="G41" s="125" t="e">
        <f t="shared" si="2"/>
        <v>#N/A</v>
      </c>
    </row>
    <row r="42" spans="1:10" ht="18" customHeight="1">
      <c r="A42" s="121">
        <v>7</v>
      </c>
      <c r="B42" s="122" t="s">
        <v>176</v>
      </c>
      <c r="C42" s="123">
        <v>2933</v>
      </c>
      <c r="D42" s="124">
        <v>16848.648925829999</v>
      </c>
      <c r="E42" s="114">
        <f t="shared" si="3"/>
        <v>4.5530665197124893</v>
      </c>
      <c r="F42" s="125" t="e">
        <f>VLOOKUP(B42,'[2]Luy kế T7-2018'!$B$46:$D$174,3,FALSE)</f>
        <v>#N/A</v>
      </c>
      <c r="G42" s="125" t="e">
        <f t="shared" si="2"/>
        <v>#N/A</v>
      </c>
      <c r="J42" s="126" t="e">
        <f>D38-#REF!</f>
        <v>#REF!</v>
      </c>
    </row>
    <row r="43" spans="1:10" ht="18" customHeight="1">
      <c r="A43" s="121">
        <v>8</v>
      </c>
      <c r="B43" s="122" t="s">
        <v>18</v>
      </c>
      <c r="C43" s="123">
        <v>624</v>
      </c>
      <c r="D43" s="124">
        <v>12707.289878</v>
      </c>
      <c r="E43" s="114">
        <f t="shared" si="3"/>
        <v>3.4339332699314959</v>
      </c>
      <c r="F43" s="125">
        <f>VLOOKUP(B43,'[2]Luy kế T7-2018'!$B$46:$D$174,3,FALSE)</f>
        <v>12414.174611</v>
      </c>
      <c r="G43" s="125">
        <f t="shared" si="2"/>
        <v>293.11526699999922</v>
      </c>
    </row>
    <row r="44" spans="1:10" ht="18" customHeight="1">
      <c r="A44" s="121">
        <v>9</v>
      </c>
      <c r="B44" s="122" t="s">
        <v>185</v>
      </c>
      <c r="C44" s="123">
        <v>567</v>
      </c>
      <c r="D44" s="124">
        <v>10895.603077600001</v>
      </c>
      <c r="E44" s="114">
        <f t="shared" si="3"/>
        <v>2.9443551113848798</v>
      </c>
      <c r="F44" s="125" t="e">
        <f>VLOOKUP(B44,'[2]Luy kế T7-2018'!$B$46:$D$174,3,FALSE)</f>
        <v>#N/A</v>
      </c>
      <c r="G44" s="125" t="e">
        <f t="shared" si="2"/>
        <v>#N/A</v>
      </c>
    </row>
    <row r="45" spans="1:10" ht="18" customHeight="1">
      <c r="A45" s="121">
        <v>10</v>
      </c>
      <c r="B45" s="122" t="s">
        <v>182</v>
      </c>
      <c r="C45" s="123">
        <v>352</v>
      </c>
      <c r="D45" s="124">
        <v>10119.502235</v>
      </c>
      <c r="E45" s="114">
        <f t="shared" si="3"/>
        <v>2.7346267956060735</v>
      </c>
      <c r="F45" s="125" t="e">
        <f>VLOOKUP(B45,'[2]Luy kế T7-2018'!$B$46:$D$174,3,FALSE)</f>
        <v>#N/A</v>
      </c>
      <c r="G45" s="125" t="e">
        <f t="shared" si="2"/>
        <v>#N/A</v>
      </c>
    </row>
    <row r="46" spans="1:10" ht="18" customHeight="1">
      <c r="A46" s="121">
        <v>11</v>
      </c>
      <c r="B46" s="122" t="s">
        <v>184</v>
      </c>
      <c r="C46" s="123">
        <v>1015</v>
      </c>
      <c r="D46" s="124">
        <v>9320.9968557299999</v>
      </c>
      <c r="E46" s="114">
        <f t="shared" si="3"/>
        <v>2.5188440272565655</v>
      </c>
      <c r="F46" s="125" t="e">
        <f>VLOOKUP(B46,'[2]Luy kế T7-2018'!$B$46:$D$174,3,FALSE)</f>
        <v>#N/A</v>
      </c>
      <c r="G46" s="125" t="e">
        <f t="shared" si="2"/>
        <v>#N/A</v>
      </c>
    </row>
    <row r="47" spans="1:10" ht="18" customHeight="1">
      <c r="A47" s="121">
        <v>12</v>
      </c>
      <c r="B47" s="122" t="s">
        <v>20</v>
      </c>
      <c r="C47" s="123">
        <v>355</v>
      </c>
      <c r="D47" s="124">
        <v>7406.6750069999998</v>
      </c>
      <c r="E47" s="114">
        <f t="shared" si="3"/>
        <v>2.0015304577367883</v>
      </c>
      <c r="F47" s="125">
        <f>VLOOKUP(B47,'[2]Luy kế T7-2018'!$B$46:$D$174,3,FALSE)</f>
        <v>6128.8341769999997</v>
      </c>
      <c r="G47" s="125">
        <f t="shared" si="2"/>
        <v>1277.8408300000001</v>
      </c>
    </row>
    <row r="48" spans="1:10" ht="18" customHeight="1">
      <c r="A48" s="121">
        <v>13</v>
      </c>
      <c r="B48" s="122" t="s">
        <v>22</v>
      </c>
      <c r="C48" s="123">
        <v>117</v>
      </c>
      <c r="D48" s="124">
        <v>7176.6104230000001</v>
      </c>
      <c r="E48" s="114">
        <f t="shared" si="3"/>
        <v>1.9393593388896209</v>
      </c>
      <c r="F48" s="125">
        <f>VLOOKUP(B48,'[2]Luy kế T7-2018'!$B$46:$D$174,3,FALSE)</f>
        <v>7109.0617190000003</v>
      </c>
      <c r="G48" s="125">
        <f t="shared" si="2"/>
        <v>67.548703999999816</v>
      </c>
    </row>
    <row r="49" spans="1:7" ht="18" customHeight="1">
      <c r="A49" s="121">
        <v>14</v>
      </c>
      <c r="B49" s="122" t="s">
        <v>24</v>
      </c>
      <c r="C49" s="123">
        <v>202</v>
      </c>
      <c r="D49" s="124">
        <v>5034.286231</v>
      </c>
      <c r="E49" s="114">
        <f t="shared" si="3"/>
        <v>1.3604319367041782</v>
      </c>
      <c r="F49" s="125">
        <f>VLOOKUP(B49,'[2]Luy kế T7-2018'!$B$46:$D$174,3,FALSE)</f>
        <v>5118.7494889999998</v>
      </c>
      <c r="G49" s="125">
        <f t="shared" si="2"/>
        <v>-84.463257999999769</v>
      </c>
    </row>
    <row r="50" spans="1:7" ht="18" customHeight="1">
      <c r="A50" s="121">
        <v>15</v>
      </c>
      <c r="B50" s="122" t="s">
        <v>183</v>
      </c>
      <c r="C50" s="123">
        <v>388</v>
      </c>
      <c r="D50" s="124">
        <v>3704.565028</v>
      </c>
      <c r="E50" s="114">
        <f t="shared" si="3"/>
        <v>1.0010969469027411</v>
      </c>
      <c r="F50" s="125" t="e">
        <f>VLOOKUP(B50,'[2]Luy kế T7-2018'!$B$46:$D$174,3,FALSE)</f>
        <v>#N/A</v>
      </c>
      <c r="G50" s="125" t="e">
        <f t="shared" si="2"/>
        <v>#N/A</v>
      </c>
    </row>
    <row r="51" spans="1:7" ht="18" customHeight="1">
      <c r="A51" s="121">
        <v>16</v>
      </c>
      <c r="B51" s="122" t="s">
        <v>186</v>
      </c>
      <c r="C51" s="123">
        <v>580</v>
      </c>
      <c r="D51" s="124">
        <v>3611.982755</v>
      </c>
      <c r="E51" s="114">
        <f t="shared" si="3"/>
        <v>0.97607813089139039</v>
      </c>
      <c r="F51" s="125" t="e">
        <f>VLOOKUP(B51,'[2]Luy kế T7-2018'!$B$46:$D$174,3,FALSE)</f>
        <v>#N/A</v>
      </c>
      <c r="G51" s="125" t="e">
        <f t="shared" si="2"/>
        <v>#N/A</v>
      </c>
    </row>
    <row r="52" spans="1:7" ht="18" customHeight="1">
      <c r="A52" s="121">
        <v>17</v>
      </c>
      <c r="B52" s="122" t="s">
        <v>25</v>
      </c>
      <c r="C52" s="123">
        <v>52</v>
      </c>
      <c r="D52" s="124">
        <v>2469.0619689999999</v>
      </c>
      <c r="E52" s="114">
        <f t="shared" si="3"/>
        <v>0.66722283998184151</v>
      </c>
      <c r="F52" s="125">
        <f>VLOOKUP(B52,'[2]Luy kế T7-2018'!$B$46:$D$174,3,FALSE)</f>
        <v>2338.3817760000002</v>
      </c>
      <c r="G52" s="125">
        <f t="shared" si="2"/>
        <v>130.68019299999969</v>
      </c>
    </row>
    <row r="53" spans="1:7" ht="18" customHeight="1">
      <c r="A53" s="121">
        <v>18</v>
      </c>
      <c r="B53" s="122" t="s">
        <v>187</v>
      </c>
      <c r="C53" s="123">
        <v>358</v>
      </c>
      <c r="D53" s="124">
        <v>2064.4006850000001</v>
      </c>
      <c r="E53" s="114">
        <f t="shared" si="3"/>
        <v>0.55786987333656468</v>
      </c>
      <c r="F53" s="125" t="e">
        <f>VLOOKUP(B53,'[2]Luy kế T7-2018'!$B$46:$D$174,3,FALSE)</f>
        <v>#N/A</v>
      </c>
      <c r="G53" s="125" t="e">
        <f t="shared" si="2"/>
        <v>#N/A</v>
      </c>
    </row>
    <row r="54" spans="1:7" ht="18" customHeight="1">
      <c r="A54" s="121">
        <v>19</v>
      </c>
      <c r="B54" s="122" t="s">
        <v>189</v>
      </c>
      <c r="C54" s="123">
        <v>166</v>
      </c>
      <c r="D54" s="124">
        <v>1995.86628875</v>
      </c>
      <c r="E54" s="114">
        <f t="shared" si="3"/>
        <v>0.53934959515946967</v>
      </c>
      <c r="F54" s="125" t="e">
        <f>VLOOKUP(B54,'[2]Luy kế T7-2018'!$B$46:$D$174,3,FALSE)</f>
        <v>#N/A</v>
      </c>
      <c r="G54" s="125" t="e">
        <f t="shared" si="2"/>
        <v>#N/A</v>
      </c>
    </row>
    <row r="55" spans="1:7" ht="18" customHeight="1">
      <c r="A55" s="121">
        <v>20</v>
      </c>
      <c r="B55" s="122" t="s">
        <v>19</v>
      </c>
      <c r="C55" s="123">
        <v>499</v>
      </c>
      <c r="D55" s="124">
        <v>1911.3790710000001</v>
      </c>
      <c r="E55" s="114">
        <f t="shared" si="3"/>
        <v>0.51651833289181981</v>
      </c>
      <c r="F55" s="125">
        <f>VLOOKUP(B55,'[2]Luy kế T7-2018'!$B$46:$D$174,3,FALSE)</f>
        <v>1843.504837</v>
      </c>
      <c r="G55" s="125">
        <f t="shared" si="2"/>
        <v>67.874234000000115</v>
      </c>
    </row>
    <row r="56" spans="1:7" ht="18" customHeight="1">
      <c r="A56" s="121">
        <v>21</v>
      </c>
      <c r="B56" s="122" t="s">
        <v>23</v>
      </c>
      <c r="C56" s="123">
        <v>203</v>
      </c>
      <c r="D56" s="124">
        <v>1440.3017809999999</v>
      </c>
      <c r="F56" s="125">
        <f>VLOOKUP(B56,'[2]Luy kế T7-2018'!$B$46:$D$174,3,FALSE)</f>
        <v>1037.886587</v>
      </c>
      <c r="G56" s="125">
        <f t="shared" si="2"/>
        <v>402.41519399999993</v>
      </c>
    </row>
    <row r="57" spans="1:7" ht="18" customHeight="1">
      <c r="A57" s="121">
        <v>22</v>
      </c>
      <c r="B57" s="122" t="s">
        <v>73</v>
      </c>
      <c r="C57" s="123">
        <v>169</v>
      </c>
      <c r="D57" s="124">
        <v>1080.8801679999999</v>
      </c>
      <c r="E57" s="114">
        <f>D57/$D$26*100</f>
        <v>0.29208984805881555</v>
      </c>
      <c r="F57" s="125">
        <f>VLOOKUP(B57,'[2]Luy kế T7-2018'!$B$46:$D$174,3,FALSE)</f>
        <v>1095.2374671</v>
      </c>
      <c r="G57" s="125">
        <f t="shared" si="2"/>
        <v>-14.357299100000091</v>
      </c>
    </row>
    <row r="58" spans="1:7" ht="18" customHeight="1">
      <c r="A58" s="121">
        <v>23</v>
      </c>
      <c r="B58" s="122" t="s">
        <v>197</v>
      </c>
      <c r="C58" s="123">
        <v>74</v>
      </c>
      <c r="D58" s="124">
        <v>1031.02126355</v>
      </c>
      <c r="E58" s="114">
        <f>D58/$D$26*100</f>
        <v>0.27861631023627731</v>
      </c>
      <c r="F58" s="125" t="e">
        <f>VLOOKUP(B58,'[2]Luy kế T7-2018'!$B$46:$D$174,3,FALSE)</f>
        <v>#N/A</v>
      </c>
      <c r="G58" s="125" t="e">
        <f t="shared" si="2"/>
        <v>#N/A</v>
      </c>
    </row>
    <row r="59" spans="1:7" ht="18" customHeight="1">
      <c r="A59" s="121">
        <v>24</v>
      </c>
      <c r="B59" s="122" t="s">
        <v>29</v>
      </c>
      <c r="C59" s="123">
        <v>19</v>
      </c>
      <c r="D59" s="124">
        <v>954.08799999999997</v>
      </c>
      <c r="F59" s="125">
        <f>VLOOKUP(B59,'[2]Luy kế T7-2018'!$B$46:$D$174,3,FALSE)</f>
        <v>911.49909000000002</v>
      </c>
      <c r="G59" s="125">
        <f t="shared" si="2"/>
        <v>42.588909999999942</v>
      </c>
    </row>
    <row r="60" spans="1:7" ht="18" customHeight="1">
      <c r="A60" s="121">
        <v>25</v>
      </c>
      <c r="B60" s="122" t="s">
        <v>192</v>
      </c>
      <c r="C60" s="123">
        <v>139</v>
      </c>
      <c r="D60" s="124">
        <v>942.63882599999999</v>
      </c>
      <c r="F60" s="125" t="e">
        <f>VLOOKUP(B60,'[2]Luy kế T7-2018'!$B$46:$D$174,3,FALSE)</f>
        <v>#N/A</v>
      </c>
      <c r="G60" s="125" t="e">
        <f t="shared" si="2"/>
        <v>#N/A</v>
      </c>
    </row>
    <row r="61" spans="1:7" ht="18" customHeight="1">
      <c r="A61" s="121">
        <v>26</v>
      </c>
      <c r="B61" s="122" t="s">
        <v>188</v>
      </c>
      <c r="C61" s="123">
        <v>267</v>
      </c>
      <c r="D61" s="124">
        <v>886.91504099999997</v>
      </c>
      <c r="F61" s="125" t="e">
        <f>VLOOKUP(B61,'[2]Luy kế T7-2018'!$B$46:$D$174,3,FALSE)</f>
        <v>#N/A</v>
      </c>
      <c r="G61" s="125" t="e">
        <f t="shared" si="2"/>
        <v>#N/A</v>
      </c>
    </row>
    <row r="62" spans="1:7" ht="18" customHeight="1">
      <c r="A62" s="121">
        <v>27</v>
      </c>
      <c r="B62" s="122" t="s">
        <v>194</v>
      </c>
      <c r="C62" s="123">
        <v>24</v>
      </c>
      <c r="D62" s="124">
        <v>708.58799999999997</v>
      </c>
      <c r="F62" s="125" t="e">
        <f>VLOOKUP(B62,'[2]Luy kế T7-2018'!$B$46:$D$174,3,FALSE)</f>
        <v>#N/A</v>
      </c>
      <c r="G62" s="125" t="e">
        <f t="shared" si="2"/>
        <v>#N/A</v>
      </c>
    </row>
    <row r="63" spans="1:7" ht="18" customHeight="1">
      <c r="A63" s="121">
        <v>28</v>
      </c>
      <c r="B63" s="122" t="s">
        <v>41</v>
      </c>
      <c r="C63" s="123">
        <v>93</v>
      </c>
      <c r="D63" s="124">
        <v>590.28702099999998</v>
      </c>
      <c r="E63" s="114">
        <f t="shared" ref="E63:E89" si="4">D63/$D$26*100</f>
        <v>0.15951522784807065</v>
      </c>
      <c r="F63" s="125">
        <f>VLOOKUP(B63,'[2]Luy kế T7-2018'!$B$46:$D$174,3,FALSE)</f>
        <v>585.08449399999995</v>
      </c>
      <c r="G63" s="125">
        <f t="shared" si="2"/>
        <v>5.2025270000000319</v>
      </c>
    </row>
    <row r="64" spans="1:7" ht="18" customHeight="1">
      <c r="A64" s="121">
        <v>29</v>
      </c>
      <c r="B64" s="122" t="s">
        <v>271</v>
      </c>
      <c r="C64" s="123">
        <v>20</v>
      </c>
      <c r="D64" s="124">
        <v>478.722827</v>
      </c>
      <c r="E64" s="114">
        <f t="shared" si="4"/>
        <v>0.1293668640987746</v>
      </c>
      <c r="F64" s="125" t="e">
        <f>VLOOKUP(B64,'[2]Luy kế T7-2018'!$B$46:$D$174,3,FALSE)</f>
        <v>#N/A</v>
      </c>
      <c r="G64" s="125" t="e">
        <f t="shared" si="2"/>
        <v>#N/A</v>
      </c>
    </row>
    <row r="65" spans="1:7" ht="18" customHeight="1">
      <c r="A65" s="121">
        <v>30</v>
      </c>
      <c r="B65" s="122" t="s">
        <v>193</v>
      </c>
      <c r="C65" s="123">
        <v>139</v>
      </c>
      <c r="D65" s="124">
        <v>431.83412600000003</v>
      </c>
      <c r="E65" s="114">
        <f t="shared" si="4"/>
        <v>0.11669597424786077</v>
      </c>
      <c r="F65" s="125" t="e">
        <f>VLOOKUP(B65,'[2]Luy kế T7-2018'!$B$46:$D$174,3,FALSE)</f>
        <v>#N/A</v>
      </c>
      <c r="G65" s="125" t="e">
        <f t="shared" si="2"/>
        <v>#N/A</v>
      </c>
    </row>
    <row r="66" spans="1:7" ht="18" customHeight="1">
      <c r="A66" s="121">
        <v>31</v>
      </c>
      <c r="B66" s="122" t="s">
        <v>196</v>
      </c>
      <c r="C66" s="123">
        <v>108</v>
      </c>
      <c r="D66" s="124">
        <v>403.26632000000001</v>
      </c>
      <c r="E66" s="114">
        <f t="shared" si="4"/>
        <v>0.10897600087712749</v>
      </c>
      <c r="F66" s="125" t="e">
        <f>VLOOKUP(B66,'[2]Luy kế T7-2018'!$B$46:$D$174,3,FALSE)</f>
        <v>#N/A</v>
      </c>
      <c r="G66" s="125" t="e">
        <f t="shared" si="2"/>
        <v>#N/A</v>
      </c>
    </row>
    <row r="67" spans="1:7" ht="18" customHeight="1">
      <c r="A67" s="121">
        <v>32</v>
      </c>
      <c r="B67" s="122" t="s">
        <v>202</v>
      </c>
      <c r="C67" s="123">
        <v>79</v>
      </c>
      <c r="D67" s="124">
        <v>377.65033899999997</v>
      </c>
      <c r="E67" s="114">
        <f t="shared" si="4"/>
        <v>0.10205370900825907</v>
      </c>
      <c r="F67" s="125" t="e">
        <f>VLOOKUP(B67,'[2]Luy kế T7-2018'!$B$46:$D$174,3,FALSE)</f>
        <v>#N/A</v>
      </c>
      <c r="G67" s="125" t="e">
        <f t="shared" si="2"/>
        <v>#N/A</v>
      </c>
    </row>
    <row r="68" spans="1:7" ht="18" customHeight="1">
      <c r="A68" s="121">
        <v>33</v>
      </c>
      <c r="B68" s="122" t="s">
        <v>74</v>
      </c>
      <c r="C68" s="123">
        <v>53</v>
      </c>
      <c r="D68" s="124">
        <v>374.63416599999999</v>
      </c>
      <c r="E68" s="114">
        <f t="shared" si="4"/>
        <v>0.10123863853202003</v>
      </c>
      <c r="F68" s="125">
        <f>VLOOKUP(B68,'[2]Luy kế T7-2018'!$B$46:$D$174,3,FALSE)</f>
        <v>346.05416600000001</v>
      </c>
      <c r="G68" s="125">
        <f t="shared" si="2"/>
        <v>28.579999999999984</v>
      </c>
    </row>
    <row r="69" spans="1:7" ht="18" customHeight="1">
      <c r="A69" s="121">
        <v>34</v>
      </c>
      <c r="B69" s="122" t="s">
        <v>181</v>
      </c>
      <c r="C69" s="123">
        <v>21</v>
      </c>
      <c r="D69" s="124">
        <v>371.757566</v>
      </c>
      <c r="E69" s="114">
        <f t="shared" si="4"/>
        <v>0.10046128533246906</v>
      </c>
      <c r="F69" s="125" t="e">
        <f>VLOOKUP(B69,'[2]Luy kế T7-2018'!$B$46:$D$174,3,FALSE)</f>
        <v>#N/A</v>
      </c>
      <c r="G69" s="125" t="e">
        <f t="shared" si="2"/>
        <v>#N/A</v>
      </c>
    </row>
    <row r="70" spans="1:7" ht="18" customHeight="1">
      <c r="A70" s="121">
        <v>35</v>
      </c>
      <c r="B70" s="122" t="s">
        <v>75</v>
      </c>
      <c r="C70" s="123">
        <v>11</v>
      </c>
      <c r="D70" s="124">
        <v>357.359667</v>
      </c>
      <c r="E70" s="114">
        <f t="shared" si="4"/>
        <v>9.6570493128317739E-2</v>
      </c>
      <c r="F70" s="125">
        <f>VLOOKUP(B70,'[2]Luy kế T7-2018'!$B$46:$D$174,3,FALSE)</f>
        <v>362.658366</v>
      </c>
      <c r="G70" s="125">
        <f t="shared" si="2"/>
        <v>-5.2986989999999992</v>
      </c>
    </row>
    <row r="71" spans="1:7" ht="18" customHeight="1">
      <c r="A71" s="121">
        <v>36</v>
      </c>
      <c r="B71" s="122" t="s">
        <v>27</v>
      </c>
      <c r="C71" s="123">
        <v>11</v>
      </c>
      <c r="D71" s="124">
        <v>291.68316800000002</v>
      </c>
      <c r="E71" s="114">
        <f t="shared" si="4"/>
        <v>7.8822514044344996E-2</v>
      </c>
      <c r="F71" s="125">
        <f>VLOOKUP(B71,'[2]Luy kế T7-2018'!$B$46:$D$174,3,FALSE)</f>
        <v>201.09536299999999</v>
      </c>
      <c r="G71" s="125">
        <f t="shared" si="2"/>
        <v>90.587805000000031</v>
      </c>
    </row>
    <row r="72" spans="1:7" ht="18" customHeight="1">
      <c r="A72" s="121">
        <v>37</v>
      </c>
      <c r="B72" s="122" t="s">
        <v>31</v>
      </c>
      <c r="C72" s="123">
        <v>77</v>
      </c>
      <c r="D72" s="124">
        <v>265.867682</v>
      </c>
      <c r="E72" s="114">
        <f t="shared" si="4"/>
        <v>7.1846309274803427E-2</v>
      </c>
      <c r="F72" s="125">
        <f>VLOOKUP(B72,'[2]Luy kế T7-2018'!$B$46:$D$174,3,FALSE)</f>
        <v>353.015782</v>
      </c>
      <c r="G72" s="125">
        <f t="shared" si="2"/>
        <v>-87.148099999999999</v>
      </c>
    </row>
    <row r="73" spans="1:7" ht="18" customHeight="1">
      <c r="A73" s="121">
        <v>38</v>
      </c>
      <c r="B73" s="122" t="s">
        <v>39</v>
      </c>
      <c r="C73" s="123">
        <v>42</v>
      </c>
      <c r="D73" s="124">
        <v>209.50231500000001</v>
      </c>
      <c r="E73" s="114">
        <f t="shared" si="4"/>
        <v>5.6614508405264885E-2</v>
      </c>
      <c r="F73" s="125">
        <f>VLOOKUP(B73,'[2]Luy kế T7-2018'!$B$46:$D$174,3,FALSE)</f>
        <v>102.79472800000001</v>
      </c>
      <c r="G73" s="125">
        <f t="shared" si="2"/>
        <v>106.707587</v>
      </c>
    </row>
    <row r="74" spans="1:7" ht="18" customHeight="1">
      <c r="A74" s="121">
        <v>39</v>
      </c>
      <c r="B74" s="122" t="s">
        <v>26</v>
      </c>
      <c r="C74" s="123">
        <v>25</v>
      </c>
      <c r="D74" s="124">
        <v>199.460555</v>
      </c>
      <c r="E74" s="114">
        <f t="shared" si="4"/>
        <v>5.3900890152771337E-2</v>
      </c>
      <c r="F74" s="125">
        <f>VLOOKUP(B74,'[2]Luy kế T7-2018'!$B$46:$D$174,3,FALSE)</f>
        <v>175.38055499999999</v>
      </c>
      <c r="G74" s="125">
        <f t="shared" si="2"/>
        <v>24.080000000000013</v>
      </c>
    </row>
    <row r="75" spans="1:7" ht="18" customHeight="1">
      <c r="A75" s="121">
        <v>40</v>
      </c>
      <c r="B75" s="122" t="s">
        <v>272</v>
      </c>
      <c r="C75" s="123">
        <v>44</v>
      </c>
      <c r="D75" s="124">
        <v>191.854623</v>
      </c>
      <c r="E75" s="114">
        <f t="shared" si="4"/>
        <v>5.1845513814119067E-2</v>
      </c>
      <c r="F75" s="125" t="e">
        <f>VLOOKUP(B75,'[2]Luy kế T7-2018'!$B$46:$D$174,3,FALSE)</f>
        <v>#N/A</v>
      </c>
      <c r="G75" s="125" t="e">
        <f t="shared" si="2"/>
        <v>#N/A</v>
      </c>
    </row>
    <row r="76" spans="1:7" ht="18" customHeight="1">
      <c r="A76" s="121">
        <v>41</v>
      </c>
      <c r="B76" s="122" t="s">
        <v>76</v>
      </c>
      <c r="C76" s="123">
        <v>2</v>
      </c>
      <c r="D76" s="124">
        <v>172</v>
      </c>
      <c r="E76" s="114">
        <f t="shared" si="4"/>
        <v>4.6480132907865762E-2</v>
      </c>
      <c r="F76" s="125">
        <f>VLOOKUP(B76,'[2]Luy kế T7-2018'!$B$46:$D$174,3,FALSE)</f>
        <v>172</v>
      </c>
      <c r="G76" s="125">
        <f t="shared" si="2"/>
        <v>0</v>
      </c>
    </row>
    <row r="77" spans="1:7" ht="18" customHeight="1">
      <c r="A77" s="121">
        <v>42</v>
      </c>
      <c r="B77" s="122" t="s">
        <v>21</v>
      </c>
      <c r="C77" s="123">
        <v>22</v>
      </c>
      <c r="D77" s="124">
        <v>167.09</v>
      </c>
      <c r="E77" s="114">
        <f t="shared" si="4"/>
        <v>4.515328725334472E-2</v>
      </c>
      <c r="F77" s="125">
        <f>VLOOKUP(B77,'[2]Luy kế T7-2018'!$B$46:$D$174,3,FALSE)</f>
        <v>72.66</v>
      </c>
      <c r="G77" s="125">
        <f t="shared" si="2"/>
        <v>94.43</v>
      </c>
    </row>
    <row r="78" spans="1:7" ht="18" customHeight="1">
      <c r="A78" s="121">
        <v>43</v>
      </c>
      <c r="B78" s="122" t="s">
        <v>207</v>
      </c>
      <c r="C78" s="123">
        <v>17</v>
      </c>
      <c r="D78" s="124">
        <v>166.675093</v>
      </c>
      <c r="E78" s="114">
        <f t="shared" si="4"/>
        <v>4.5041165552737718E-2</v>
      </c>
      <c r="F78" s="125" t="e">
        <f>VLOOKUP(B78,'[2]Luy kế T7-2018'!$B$46:$D$174,3,FALSE)</f>
        <v>#N/A</v>
      </c>
      <c r="G78" s="125" t="e">
        <f t="shared" si="2"/>
        <v>#N/A</v>
      </c>
    </row>
    <row r="79" spans="1:7" ht="18" customHeight="1">
      <c r="A79" s="121">
        <v>44</v>
      </c>
      <c r="B79" s="122" t="s">
        <v>201</v>
      </c>
      <c r="C79" s="123">
        <v>34</v>
      </c>
      <c r="D79" s="124">
        <v>147.21669900000001</v>
      </c>
      <c r="E79" s="114">
        <f t="shared" si="4"/>
        <v>3.9782858928937612E-2</v>
      </c>
      <c r="F79" s="125" t="e">
        <f>VLOOKUP(B79,'[2]Luy kế T7-2018'!$B$46:$D$174,3,FALSE)</f>
        <v>#N/A</v>
      </c>
      <c r="G79" s="125" t="e">
        <f t="shared" si="2"/>
        <v>#N/A</v>
      </c>
    </row>
    <row r="80" spans="1:7" ht="18" customHeight="1">
      <c r="A80" s="121">
        <v>45</v>
      </c>
      <c r="B80" s="122" t="s">
        <v>51</v>
      </c>
      <c r="C80" s="123">
        <v>12</v>
      </c>
      <c r="D80" s="124">
        <v>140.81197900000001</v>
      </c>
      <c r="E80" s="114">
        <f t="shared" si="4"/>
        <v>3.8052090110113977E-2</v>
      </c>
      <c r="F80" s="125">
        <f>VLOOKUP(B80,'[2]Luy kế T7-2018'!$B$46:$D$174,3,FALSE)</f>
        <v>197.27718300000001</v>
      </c>
      <c r="G80" s="125">
        <f t="shared" si="2"/>
        <v>-56.465204</v>
      </c>
    </row>
    <row r="81" spans="1:7" ht="18" customHeight="1">
      <c r="A81" s="121">
        <v>46</v>
      </c>
      <c r="B81" s="122" t="s">
        <v>77</v>
      </c>
      <c r="C81" s="123">
        <v>8</v>
      </c>
      <c r="D81" s="124">
        <v>109.300224</v>
      </c>
      <c r="E81" s="114">
        <f t="shared" si="4"/>
        <v>2.9536563595229649E-2</v>
      </c>
      <c r="F81" s="125">
        <f>VLOOKUP(B81,'[2]Luy kế T7-2018'!$B$46:$D$174,3,FALSE)</f>
        <v>108.65254</v>
      </c>
      <c r="G81" s="125">
        <f t="shared" si="2"/>
        <v>0.64768399999999815</v>
      </c>
    </row>
    <row r="82" spans="1:7" ht="18" customHeight="1">
      <c r="A82" s="121">
        <v>47</v>
      </c>
      <c r="B82" s="122" t="s">
        <v>205</v>
      </c>
      <c r="C82" s="123">
        <v>74</v>
      </c>
      <c r="D82" s="124">
        <v>105.572366</v>
      </c>
      <c r="E82" s="114">
        <f t="shared" si="4"/>
        <v>2.8529172110917728E-2</v>
      </c>
      <c r="F82" s="125" t="e">
        <f>VLOOKUP(B82,'[2]Luy kế T7-2018'!$B$46:$D$174,3,FALSE)</f>
        <v>#N/A</v>
      </c>
      <c r="G82" s="125" t="e">
        <f t="shared" si="2"/>
        <v>#N/A</v>
      </c>
    </row>
    <row r="83" spans="1:7" ht="18" customHeight="1">
      <c r="A83" s="121">
        <v>48</v>
      </c>
      <c r="B83" s="122" t="s">
        <v>200</v>
      </c>
      <c r="C83" s="123">
        <v>39</v>
      </c>
      <c r="D83" s="124">
        <v>90.988470000000007</v>
      </c>
      <c r="E83" s="114">
        <f t="shared" si="4"/>
        <v>2.4588117317926497E-2</v>
      </c>
      <c r="F83" s="125" t="e">
        <f>VLOOKUP(B83,'[2]Luy kế T7-2018'!$B$46:$D$174,3,FALSE)</f>
        <v>#N/A</v>
      </c>
      <c r="G83" s="125" t="e">
        <f t="shared" si="2"/>
        <v>#N/A</v>
      </c>
    </row>
    <row r="84" spans="1:7" ht="18" customHeight="1">
      <c r="A84" s="121">
        <v>49</v>
      </c>
      <c r="B84" s="122" t="s">
        <v>78</v>
      </c>
      <c r="C84" s="123">
        <v>4</v>
      </c>
      <c r="D84" s="124">
        <v>82.8</v>
      </c>
      <c r="E84" s="114">
        <f t="shared" si="4"/>
        <v>2.237531979518189E-2</v>
      </c>
      <c r="F84" s="125">
        <f>VLOOKUP(B84,'[2]Luy kế T7-2018'!$B$46:$D$174,3,FALSE)</f>
        <v>74.48</v>
      </c>
      <c r="G84" s="125">
        <f t="shared" si="2"/>
        <v>8.3199999999999932</v>
      </c>
    </row>
    <row r="85" spans="1:7" ht="18" customHeight="1">
      <c r="A85" s="121">
        <v>50</v>
      </c>
      <c r="B85" s="122" t="s">
        <v>32</v>
      </c>
      <c r="C85" s="123">
        <v>32</v>
      </c>
      <c r="D85" s="124">
        <v>79.010721000000004</v>
      </c>
      <c r="E85" s="114">
        <f t="shared" si="4"/>
        <v>2.1351330309455237E-2</v>
      </c>
      <c r="F85" s="125">
        <f>VLOOKUP(B85,'[2]Luy kế T7-2018'!$B$46:$D$174,3,FALSE)</f>
        <v>68.399624000000003</v>
      </c>
      <c r="G85" s="125">
        <f t="shared" si="2"/>
        <v>10.611097000000001</v>
      </c>
    </row>
    <row r="86" spans="1:7" ht="18" customHeight="1">
      <c r="A86" s="121">
        <v>51</v>
      </c>
      <c r="B86" s="122" t="s">
        <v>198</v>
      </c>
      <c r="C86" s="123">
        <v>9</v>
      </c>
      <c r="D86" s="124">
        <v>70.958528000000001</v>
      </c>
      <c r="E86" s="114">
        <f t="shared" si="4"/>
        <v>1.9175359374340201E-2</v>
      </c>
      <c r="F86" s="125" t="e">
        <f>VLOOKUP(B86,'[2]Luy kế T7-2018'!$B$46:$D$174,3,FALSE)</f>
        <v>#N/A</v>
      </c>
      <c r="G86" s="125" t="e">
        <f t="shared" si="2"/>
        <v>#N/A</v>
      </c>
    </row>
    <row r="87" spans="1:7" ht="18" customHeight="1">
      <c r="A87" s="121">
        <v>52</v>
      </c>
      <c r="B87" s="122" t="s">
        <v>79</v>
      </c>
      <c r="C87" s="123">
        <v>3</v>
      </c>
      <c r="D87" s="124">
        <v>68.393000000000001</v>
      </c>
      <c r="E87" s="114">
        <f t="shared" si="4"/>
        <v>1.8482068197486413E-2</v>
      </c>
      <c r="F87" s="125">
        <f>VLOOKUP(B87,'[2]Luy kế T7-2018'!$B$46:$D$174,3,FALSE)</f>
        <v>68.393000000000001</v>
      </c>
      <c r="G87" s="125">
        <f t="shared" si="2"/>
        <v>0</v>
      </c>
    </row>
    <row r="88" spans="1:7" ht="18" customHeight="1">
      <c r="A88" s="121">
        <v>53</v>
      </c>
      <c r="B88" s="122" t="s">
        <v>191</v>
      </c>
      <c r="C88" s="123">
        <v>26</v>
      </c>
      <c r="D88" s="124">
        <v>68.371229</v>
      </c>
      <c r="E88" s="114">
        <f t="shared" si="4"/>
        <v>1.8476184947640268E-2</v>
      </c>
      <c r="F88" s="125" t="e">
        <f>VLOOKUP(B88,'[2]Luy kế T7-2018'!$B$46:$D$174,3,FALSE)</f>
        <v>#N/A</v>
      </c>
      <c r="G88" s="125" t="e">
        <f t="shared" si="2"/>
        <v>#N/A</v>
      </c>
    </row>
    <row r="89" spans="1:7" ht="18" customHeight="1">
      <c r="A89" s="121">
        <v>54</v>
      </c>
      <c r="B89" s="122" t="s">
        <v>59</v>
      </c>
      <c r="C89" s="123">
        <v>19</v>
      </c>
      <c r="D89" s="124">
        <v>66.944402999999994</v>
      </c>
      <c r="E89" s="114">
        <f t="shared" si="4"/>
        <v>1.8090609005103068E-2</v>
      </c>
      <c r="F89" s="125">
        <f>VLOOKUP(B89,'[2]Luy kế T7-2018'!$B$46:$D$174,3,FALSE)</f>
        <v>63.564402999999999</v>
      </c>
      <c r="G89" s="125">
        <f t="shared" si="2"/>
        <v>3.3799999999999955</v>
      </c>
    </row>
    <row r="90" spans="1:7" ht="18" customHeight="1">
      <c r="A90" s="121">
        <v>55</v>
      </c>
      <c r="B90" s="122" t="s">
        <v>80</v>
      </c>
      <c r="C90" s="123">
        <v>4</v>
      </c>
      <c r="D90" s="124">
        <v>56.703420000000001</v>
      </c>
      <c r="F90" s="125">
        <f>VLOOKUP(B90,'[2]Luy kế T7-2018'!$B$46:$D$174,3,FALSE)</f>
        <v>56.703420000000001</v>
      </c>
      <c r="G90" s="125">
        <f t="shared" si="2"/>
        <v>0</v>
      </c>
    </row>
    <row r="91" spans="1:7" ht="18" customHeight="1">
      <c r="A91" s="121">
        <v>56</v>
      </c>
      <c r="B91" s="122" t="s">
        <v>190</v>
      </c>
      <c r="C91" s="123">
        <v>22</v>
      </c>
      <c r="D91" s="124">
        <v>51.875999999999998</v>
      </c>
      <c r="E91" s="114">
        <f>D91/$D$26*100</f>
        <v>1.4018624271677001E-2</v>
      </c>
      <c r="F91" s="125" t="e">
        <f>VLOOKUP(B91,'[2]Luy kế T7-2018'!$B$46:$D$174,3,FALSE)</f>
        <v>#N/A</v>
      </c>
      <c r="G91" s="125" t="e">
        <f t="shared" si="2"/>
        <v>#N/A</v>
      </c>
    </row>
    <row r="92" spans="1:7" ht="18" customHeight="1">
      <c r="A92" s="121">
        <v>57</v>
      </c>
      <c r="B92" s="122" t="s">
        <v>81</v>
      </c>
      <c r="C92" s="123">
        <v>5</v>
      </c>
      <c r="D92" s="124">
        <v>48.9</v>
      </c>
      <c r="F92" s="125">
        <f>VLOOKUP(B92,'[2]Luy kế T7-2018'!$B$46:$D$174,3,FALSE)</f>
        <v>47.6</v>
      </c>
      <c r="G92" s="125">
        <f t="shared" si="2"/>
        <v>1.2999999999999972</v>
      </c>
    </row>
    <row r="93" spans="1:7" ht="18" customHeight="1">
      <c r="A93" s="121">
        <v>58</v>
      </c>
      <c r="B93" s="122" t="s">
        <v>82</v>
      </c>
      <c r="C93" s="123">
        <v>1</v>
      </c>
      <c r="D93" s="124">
        <v>45</v>
      </c>
      <c r="F93" s="125">
        <f>VLOOKUP(B93,'[2]Luy kế T7-2018'!$B$46:$D$174,3,FALSE)</f>
        <v>45</v>
      </c>
      <c r="G93" s="125">
        <f t="shared" si="2"/>
        <v>0</v>
      </c>
    </row>
    <row r="94" spans="1:7" ht="18" customHeight="1">
      <c r="A94" s="121">
        <v>59</v>
      </c>
      <c r="B94" s="122" t="s">
        <v>83</v>
      </c>
      <c r="C94" s="123">
        <v>13</v>
      </c>
      <c r="D94" s="124">
        <v>43.46</v>
      </c>
      <c r="F94" s="125">
        <f>VLOOKUP(B94,'[2]Luy kế T7-2018'!$B$46:$D$174,3,FALSE)</f>
        <v>31.05</v>
      </c>
      <c r="G94" s="125">
        <f t="shared" si="2"/>
        <v>12.41</v>
      </c>
    </row>
    <row r="95" spans="1:7" ht="18" customHeight="1">
      <c r="A95" s="121">
        <v>60</v>
      </c>
      <c r="B95" s="122" t="s">
        <v>40</v>
      </c>
      <c r="C95" s="123">
        <v>25</v>
      </c>
      <c r="D95" s="124">
        <v>41.992873000000003</v>
      </c>
      <c r="E95" s="114">
        <f>D95/$D$26*100</f>
        <v>1.134787394315772E-2</v>
      </c>
      <c r="F95" s="125">
        <f>VLOOKUP(B95,'[2]Luy kế T7-2018'!$B$46:$D$174,3,FALSE)</f>
        <v>20.802</v>
      </c>
      <c r="G95" s="125">
        <f t="shared" si="2"/>
        <v>21.190873000000003</v>
      </c>
    </row>
    <row r="96" spans="1:7" ht="18" customHeight="1">
      <c r="A96" s="121">
        <v>61</v>
      </c>
      <c r="B96" s="122" t="s">
        <v>37</v>
      </c>
      <c r="C96" s="123">
        <v>23</v>
      </c>
      <c r="D96" s="124">
        <v>41.722681000000001</v>
      </c>
      <c r="E96" s="114">
        <f>D96/$D$26*100</f>
        <v>1.1274859059026081E-2</v>
      </c>
      <c r="F96" s="125">
        <f>VLOOKUP(B96,'[2]Luy kế T7-2018'!$B$46:$D$174,3,FALSE)</f>
        <v>78.119681</v>
      </c>
      <c r="G96" s="125">
        <f t="shared" si="2"/>
        <v>-36.396999999999998</v>
      </c>
    </row>
    <row r="97" spans="1:7" ht="18" customHeight="1">
      <c r="A97" s="121">
        <v>62</v>
      </c>
      <c r="B97" s="122" t="s">
        <v>35</v>
      </c>
      <c r="C97" s="123">
        <v>3</v>
      </c>
      <c r="D97" s="124">
        <v>39.884999999999998</v>
      </c>
      <c r="E97" s="114">
        <f>D97/$D$26*100</f>
        <v>1.0778256401338523E-2</v>
      </c>
      <c r="F97" s="125">
        <f>VLOOKUP(B97,'[2]Luy kế T7-2018'!$B$46:$D$174,3,FALSE)</f>
        <v>39.884999999999998</v>
      </c>
      <c r="G97" s="125">
        <f t="shared" si="2"/>
        <v>0</v>
      </c>
    </row>
    <row r="98" spans="1:7" ht="18" customHeight="1">
      <c r="A98" s="121">
        <v>63</v>
      </c>
      <c r="B98" s="122" t="s">
        <v>84</v>
      </c>
      <c r="C98" s="123">
        <v>9</v>
      </c>
      <c r="D98" s="124">
        <v>38.076000000000001</v>
      </c>
      <c r="F98" s="125">
        <f>VLOOKUP(B98,'[2]Luy kế T7-2018'!$B$46:$D$174,3,FALSE)</f>
        <v>38.475999999999999</v>
      </c>
      <c r="G98" s="125">
        <f t="shared" si="2"/>
        <v>-0.39999999999999858</v>
      </c>
    </row>
    <row r="99" spans="1:7" ht="18" customHeight="1">
      <c r="A99" s="121">
        <v>64</v>
      </c>
      <c r="B99" s="122" t="s">
        <v>85</v>
      </c>
      <c r="C99" s="123">
        <v>1</v>
      </c>
      <c r="D99" s="124">
        <v>35</v>
      </c>
      <c r="E99" s="114">
        <f>D99/$D$26*100</f>
        <v>9.4581665800889635E-3</v>
      </c>
      <c r="F99" s="125">
        <f>VLOOKUP(B99,'[2]Luy kế T7-2018'!$B$46:$D$174,3,FALSE)</f>
        <v>35.07038</v>
      </c>
      <c r="G99" s="125">
        <f t="shared" si="2"/>
        <v>-7.0380000000000109E-2</v>
      </c>
    </row>
    <row r="100" spans="1:7" ht="18" customHeight="1">
      <c r="A100" s="121">
        <v>65</v>
      </c>
      <c r="B100" s="122" t="s">
        <v>30</v>
      </c>
      <c r="C100" s="123">
        <v>59</v>
      </c>
      <c r="D100" s="124">
        <v>34.570653</v>
      </c>
      <c r="F100" s="125">
        <f>VLOOKUP(B100,'[2]Luy kế T7-2018'!$B$46:$D$174,3,FALSE)</f>
        <v>5.7066210000000002</v>
      </c>
      <c r="G100" s="125">
        <f t="shared" ref="G100:G163" si="5">D100-F100</f>
        <v>28.864032000000002</v>
      </c>
    </row>
    <row r="101" spans="1:7" ht="18" customHeight="1">
      <c r="A101" s="121">
        <v>66</v>
      </c>
      <c r="B101" s="122" t="s">
        <v>86</v>
      </c>
      <c r="C101" s="123">
        <v>9</v>
      </c>
      <c r="D101" s="124">
        <v>31.100466999999998</v>
      </c>
      <c r="E101" s="114">
        <f t="shared" ref="E101:E106" si="6">D101/$D$26*100</f>
        <v>8.4043827887017048E-3</v>
      </c>
      <c r="F101" s="125">
        <f>VLOOKUP(B101,'[2]Luy kế T7-2018'!$B$46:$D$174,3,FALSE)</f>
        <v>30.990466999999999</v>
      </c>
      <c r="G101" s="125">
        <f t="shared" si="5"/>
        <v>0.10999999999999943</v>
      </c>
    </row>
    <row r="102" spans="1:7" ht="18" customHeight="1">
      <c r="A102" s="121">
        <v>67</v>
      </c>
      <c r="B102" s="122" t="s">
        <v>273</v>
      </c>
      <c r="C102" s="123">
        <v>25</v>
      </c>
      <c r="D102" s="124">
        <v>29.617353000000001</v>
      </c>
      <c r="E102" s="114">
        <f t="shared" si="6"/>
        <v>8.0035959524370759E-3</v>
      </c>
      <c r="F102" s="125" t="e">
        <f>VLOOKUP(B102,'[2]Luy kế T7-2018'!$B$46:$D$174,3,FALSE)</f>
        <v>#N/A</v>
      </c>
      <c r="G102" s="125" t="e">
        <f t="shared" si="5"/>
        <v>#N/A</v>
      </c>
    </row>
    <row r="103" spans="1:7" ht="18" customHeight="1">
      <c r="A103" s="121">
        <v>68</v>
      </c>
      <c r="B103" s="122" t="s">
        <v>208</v>
      </c>
      <c r="C103" s="123">
        <v>7</v>
      </c>
      <c r="D103" s="124">
        <v>27.291781</v>
      </c>
      <c r="E103" s="114">
        <f t="shared" si="6"/>
        <v>7.3751488847230567E-3</v>
      </c>
      <c r="F103" s="125" t="e">
        <f>VLOOKUP(B103,'[2]Luy kế T7-2018'!$B$46:$D$174,3,FALSE)</f>
        <v>#N/A</v>
      </c>
      <c r="G103" s="125" t="e">
        <f t="shared" si="5"/>
        <v>#N/A</v>
      </c>
    </row>
    <row r="104" spans="1:7" ht="18" customHeight="1">
      <c r="A104" s="121">
        <v>69</v>
      </c>
      <c r="B104" s="122" t="s">
        <v>199</v>
      </c>
      <c r="C104" s="123">
        <v>25</v>
      </c>
      <c r="D104" s="124">
        <v>23.314903999999999</v>
      </c>
      <c r="E104" s="114">
        <f t="shared" si="6"/>
        <v>6.3004641665937852E-3</v>
      </c>
      <c r="F104" s="125" t="e">
        <f>VLOOKUP(B104,'[2]Luy kế T7-2018'!$B$46:$D$174,3,FALSE)</f>
        <v>#N/A</v>
      </c>
      <c r="G104" s="125" t="e">
        <f t="shared" si="5"/>
        <v>#N/A</v>
      </c>
    </row>
    <row r="105" spans="1:7" ht="18" customHeight="1">
      <c r="A105" s="121">
        <v>70</v>
      </c>
      <c r="B105" s="122" t="s">
        <v>87</v>
      </c>
      <c r="C105" s="123">
        <v>2</v>
      </c>
      <c r="D105" s="124">
        <v>22.5</v>
      </c>
      <c r="E105" s="114">
        <f t="shared" si="6"/>
        <v>6.0802499443429053E-3</v>
      </c>
      <c r="F105" s="125">
        <f>VLOOKUP(B105,'[2]Luy kế T7-2018'!$B$46:$D$174,3,FALSE)</f>
        <v>22.5</v>
      </c>
      <c r="G105" s="125">
        <f t="shared" si="5"/>
        <v>0</v>
      </c>
    </row>
    <row r="106" spans="1:7" ht="18" customHeight="1">
      <c r="A106" s="121">
        <v>71</v>
      </c>
      <c r="B106" s="122" t="s">
        <v>88</v>
      </c>
      <c r="C106" s="123">
        <v>3</v>
      </c>
      <c r="D106" s="124">
        <v>20.774493</v>
      </c>
      <c r="E106" s="114">
        <f t="shared" si="6"/>
        <v>5.6139604403112027E-3</v>
      </c>
      <c r="F106" s="125">
        <f>VLOOKUP(B106,'[2]Luy kế T7-2018'!$B$46:$D$174,3,FALSE)</f>
        <v>337.02559400000001</v>
      </c>
      <c r="G106" s="125">
        <f t="shared" si="5"/>
        <v>-316.25110100000001</v>
      </c>
    </row>
    <row r="107" spans="1:7" ht="18" customHeight="1">
      <c r="A107" s="121">
        <v>72</v>
      </c>
      <c r="B107" s="122" t="s">
        <v>89</v>
      </c>
      <c r="C107" s="123">
        <v>5</v>
      </c>
      <c r="D107" s="124">
        <v>16.668061999999999</v>
      </c>
      <c r="F107" s="125">
        <f>VLOOKUP(B107,'[2]Luy kế T7-2018'!$B$46:$D$174,3,FALSE)</f>
        <v>16.658062000000001</v>
      </c>
      <c r="G107" s="125">
        <f t="shared" si="5"/>
        <v>9.9999999999980105E-3</v>
      </c>
    </row>
    <row r="108" spans="1:7" ht="18" customHeight="1">
      <c r="A108" s="121">
        <v>73</v>
      </c>
      <c r="B108" s="122" t="s">
        <v>61</v>
      </c>
      <c r="C108" s="123">
        <v>3</v>
      </c>
      <c r="D108" s="124">
        <v>16.260552000000001</v>
      </c>
      <c r="E108" s="114">
        <f t="shared" ref="E108:E117" si="7">D108/$D$26*100</f>
        <v>4.3941431285771078E-3</v>
      </c>
      <c r="F108" s="125">
        <f>VLOOKUP(B108,'[2]Luy kế T7-2018'!$B$46:$D$174,3,FALSE)</f>
        <v>16.2</v>
      </c>
      <c r="G108" s="125">
        <f t="shared" si="5"/>
        <v>6.0552000000001271E-2</v>
      </c>
    </row>
    <row r="109" spans="1:7" ht="18" customHeight="1">
      <c r="A109" s="121">
        <v>74</v>
      </c>
      <c r="B109" s="122" t="s">
        <v>65</v>
      </c>
      <c r="C109" s="123">
        <v>4</v>
      </c>
      <c r="D109" s="124">
        <v>14.212128</v>
      </c>
      <c r="E109" s="114">
        <f t="shared" si="7"/>
        <v>3.8405906880441885E-3</v>
      </c>
      <c r="F109" s="125">
        <f>VLOOKUP(B109,'[2]Luy kế T7-2018'!$B$46:$D$174,3,FALSE)</f>
        <v>0.27</v>
      </c>
      <c r="G109" s="125">
        <f t="shared" si="5"/>
        <v>13.942128</v>
      </c>
    </row>
    <row r="110" spans="1:7" ht="18" customHeight="1">
      <c r="A110" s="121">
        <v>75</v>
      </c>
      <c r="B110" s="122" t="s">
        <v>90</v>
      </c>
      <c r="C110" s="123">
        <v>2</v>
      </c>
      <c r="D110" s="124">
        <v>12.98</v>
      </c>
      <c r="E110" s="114">
        <f t="shared" si="7"/>
        <v>3.5076286345587073E-3</v>
      </c>
      <c r="F110" s="125">
        <f>VLOOKUP(B110,'[2]Luy kế T7-2018'!$B$46:$D$174,3,FALSE)</f>
        <v>12.98</v>
      </c>
      <c r="G110" s="125">
        <f t="shared" si="5"/>
        <v>0</v>
      </c>
    </row>
    <row r="111" spans="1:7" ht="18" customHeight="1">
      <c r="A111" s="121">
        <v>76</v>
      </c>
      <c r="B111" s="122" t="s">
        <v>91</v>
      </c>
      <c r="C111" s="123">
        <v>3</v>
      </c>
      <c r="D111" s="124">
        <v>11.778</v>
      </c>
      <c r="E111" s="114">
        <f t="shared" si="7"/>
        <v>3.1828081708653666E-3</v>
      </c>
      <c r="F111" s="125">
        <f>VLOOKUP(B111,'[2]Luy kế T7-2018'!$B$46:$D$174,3,FALSE)</f>
        <v>11.778</v>
      </c>
      <c r="G111" s="125">
        <f t="shared" si="5"/>
        <v>0</v>
      </c>
    </row>
    <row r="112" spans="1:7" ht="18" customHeight="1">
      <c r="A112" s="121">
        <v>77</v>
      </c>
      <c r="B112" s="122" t="s">
        <v>49</v>
      </c>
      <c r="C112" s="123">
        <v>2</v>
      </c>
      <c r="D112" s="124">
        <v>8.0431500000000007</v>
      </c>
      <c r="E112" s="114">
        <f t="shared" si="7"/>
        <v>2.1735272151040732E-3</v>
      </c>
      <c r="F112" s="125">
        <f>VLOOKUP(B112,'[2]Luy kế T7-2018'!$B$46:$D$174,3,FALSE)</f>
        <v>8</v>
      </c>
      <c r="G112" s="125">
        <f t="shared" si="5"/>
        <v>4.3150000000000688E-2</v>
      </c>
    </row>
    <row r="113" spans="1:7" ht="18" customHeight="1">
      <c r="A113" s="121">
        <v>78</v>
      </c>
      <c r="B113" s="122" t="s">
        <v>62</v>
      </c>
      <c r="C113" s="123">
        <v>1</v>
      </c>
      <c r="D113" s="124">
        <v>6.78</v>
      </c>
      <c r="E113" s="114">
        <f t="shared" si="7"/>
        <v>1.8321819832286621E-3</v>
      </c>
      <c r="F113" s="125" t="e">
        <f>VLOOKUP(B113,'[2]Luy kế T7-2018'!$B$46:$D$174,3,FALSE)</f>
        <v>#N/A</v>
      </c>
      <c r="G113" s="125" t="e">
        <f t="shared" si="5"/>
        <v>#N/A</v>
      </c>
    </row>
    <row r="114" spans="1:7" ht="18" customHeight="1">
      <c r="A114" s="121">
        <v>79</v>
      </c>
      <c r="B114" s="122" t="s">
        <v>274</v>
      </c>
      <c r="C114" s="123">
        <v>2</v>
      </c>
      <c r="D114" s="124">
        <v>6.7</v>
      </c>
      <c r="E114" s="114">
        <f t="shared" si="7"/>
        <v>1.8105633167598875E-3</v>
      </c>
      <c r="F114" s="125" t="e">
        <f>VLOOKUP(B114,'[2]Luy kế T7-2018'!$B$46:$D$174,3,FALSE)</f>
        <v>#N/A</v>
      </c>
      <c r="G114" s="125" t="e">
        <f t="shared" si="5"/>
        <v>#N/A</v>
      </c>
    </row>
    <row r="115" spans="1:7" ht="18" customHeight="1">
      <c r="A115" s="121">
        <v>80</v>
      </c>
      <c r="B115" s="122" t="s">
        <v>92</v>
      </c>
      <c r="C115" s="123">
        <v>2</v>
      </c>
      <c r="D115" s="124">
        <v>5.8388039999999997</v>
      </c>
      <c r="E115" s="114">
        <f t="shared" si="7"/>
        <v>1.5778394531568503E-3</v>
      </c>
      <c r="F115" s="125">
        <f>VLOOKUP(B115,'[2]Luy kế T7-2018'!$B$46:$D$174,3,FALSE)</f>
        <v>0.5</v>
      </c>
      <c r="G115" s="125">
        <f t="shared" si="5"/>
        <v>5.3388039999999997</v>
      </c>
    </row>
    <row r="116" spans="1:7" ht="18" customHeight="1">
      <c r="A116" s="121">
        <v>81</v>
      </c>
      <c r="B116" s="122" t="s">
        <v>93</v>
      </c>
      <c r="C116" s="123">
        <v>1</v>
      </c>
      <c r="D116" s="124">
        <v>3.8</v>
      </c>
      <c r="E116" s="114">
        <f t="shared" si="7"/>
        <v>1.0268866572668018E-3</v>
      </c>
      <c r="F116" s="125">
        <f>VLOOKUP(B116,'[2]Luy kế T7-2018'!$B$46:$D$174,3,FALSE)</f>
        <v>3.8</v>
      </c>
      <c r="G116" s="125">
        <f t="shared" si="5"/>
        <v>0</v>
      </c>
    </row>
    <row r="117" spans="1:7" ht="18" customHeight="1">
      <c r="A117" s="121">
        <v>82</v>
      </c>
      <c r="B117" s="122" t="s">
        <v>33</v>
      </c>
      <c r="C117" s="123">
        <v>37</v>
      </c>
      <c r="D117" s="124">
        <v>3.7435200000000002</v>
      </c>
      <c r="E117" s="114">
        <f t="shared" si="7"/>
        <v>1.0116238787398469E-3</v>
      </c>
      <c r="F117" s="125">
        <f>VLOOKUP(B117,'[2]Luy kế T7-2018'!$B$46:$D$174,3,FALSE)</f>
        <v>3.2786050000000002</v>
      </c>
      <c r="G117" s="125">
        <f t="shared" si="5"/>
        <v>0.46491499999999997</v>
      </c>
    </row>
    <row r="118" spans="1:7" ht="18" customHeight="1">
      <c r="A118" s="121">
        <v>83</v>
      </c>
      <c r="B118" s="122" t="s">
        <v>94</v>
      </c>
      <c r="C118" s="123">
        <v>4</v>
      </c>
      <c r="D118" s="124">
        <v>3.2161849999999998</v>
      </c>
      <c r="F118" s="125">
        <f>VLOOKUP(B118,'[2]Luy kế T7-2018'!$B$46:$D$174,3,FALSE)</f>
        <v>3.2161849999999998</v>
      </c>
      <c r="G118" s="125">
        <f t="shared" si="5"/>
        <v>0</v>
      </c>
    </row>
    <row r="119" spans="1:7" ht="18" customHeight="1">
      <c r="A119" s="121">
        <v>84</v>
      </c>
      <c r="B119" s="122" t="s">
        <v>95</v>
      </c>
      <c r="C119" s="123">
        <v>2</v>
      </c>
      <c r="D119" s="124">
        <v>3.1</v>
      </c>
      <c r="F119" s="125">
        <f>VLOOKUP(B119,'[2]Luy kế T7-2018'!$B$46:$D$174,3,FALSE)</f>
        <v>3.1</v>
      </c>
      <c r="G119" s="125">
        <f t="shared" si="5"/>
        <v>0</v>
      </c>
    </row>
    <row r="120" spans="1:7" ht="18" customHeight="1">
      <c r="A120" s="121">
        <v>85</v>
      </c>
      <c r="B120" s="122" t="s">
        <v>57</v>
      </c>
      <c r="C120" s="123">
        <v>4</v>
      </c>
      <c r="D120" s="124">
        <v>2.8086959999999999</v>
      </c>
      <c r="F120" s="125">
        <f>VLOOKUP(B120,'[2]Luy kế T7-2018'!$B$46:$D$174,3,FALSE)</f>
        <v>2.8</v>
      </c>
      <c r="G120" s="125">
        <f t="shared" si="5"/>
        <v>8.696000000000037E-3</v>
      </c>
    </row>
    <row r="121" spans="1:7" ht="18" customHeight="1">
      <c r="A121" s="121">
        <v>86</v>
      </c>
      <c r="B121" s="122" t="s">
        <v>195</v>
      </c>
      <c r="C121" s="123">
        <v>6</v>
      </c>
      <c r="D121" s="124">
        <v>2.3663989999999999</v>
      </c>
      <c r="E121" s="114">
        <f>D121/$D$26*100</f>
        <v>6.3947988391302695E-4</v>
      </c>
      <c r="F121" s="125" t="e">
        <f>VLOOKUP(B121,'[2]Luy kế T7-2018'!$B$46:$D$174,3,FALSE)</f>
        <v>#N/A</v>
      </c>
      <c r="G121" s="125" t="e">
        <f t="shared" si="5"/>
        <v>#N/A</v>
      </c>
    </row>
    <row r="122" spans="1:7" ht="18" customHeight="1">
      <c r="A122" s="121">
        <v>87</v>
      </c>
      <c r="B122" s="122" t="s">
        <v>203</v>
      </c>
      <c r="C122" s="123">
        <v>13</v>
      </c>
      <c r="D122" s="124">
        <v>2.3569930000000001</v>
      </c>
      <c r="E122" s="114">
        <f>D122/$D$26*100</f>
        <v>6.3693806920296083E-4</v>
      </c>
      <c r="F122" s="125" t="e">
        <f>VLOOKUP(B122,'[2]Luy kế T7-2018'!$B$46:$D$174,3,FALSE)</f>
        <v>#N/A</v>
      </c>
      <c r="G122" s="125" t="e">
        <f t="shared" si="5"/>
        <v>#N/A</v>
      </c>
    </row>
    <row r="123" spans="1:7" ht="18" customHeight="1">
      <c r="A123" s="121">
        <v>88</v>
      </c>
      <c r="B123" s="122" t="s">
        <v>96</v>
      </c>
      <c r="C123" s="123">
        <v>3</v>
      </c>
      <c r="D123" s="124">
        <v>2.27</v>
      </c>
      <c r="E123" s="114">
        <f>D123/$D$26*100</f>
        <v>6.1342966105148414E-4</v>
      </c>
      <c r="F123" s="125">
        <f>VLOOKUP(B123,'[2]Luy kế T7-2018'!$B$46:$D$174,3,FALSE)</f>
        <v>3.27</v>
      </c>
      <c r="G123" s="125">
        <f t="shared" si="5"/>
        <v>-1</v>
      </c>
    </row>
    <row r="124" spans="1:7" ht="18" customHeight="1">
      <c r="A124" s="121">
        <v>89</v>
      </c>
      <c r="B124" s="122" t="s">
        <v>97</v>
      </c>
      <c r="C124" s="123">
        <v>2</v>
      </c>
      <c r="D124" s="124">
        <v>1.5845</v>
      </c>
      <c r="F124" s="125">
        <f>VLOOKUP(B124,'[2]Luy kế T7-2018'!$B$46:$D$174,3,FALSE)</f>
        <v>1.5845</v>
      </c>
      <c r="G124" s="125">
        <f t="shared" si="5"/>
        <v>0</v>
      </c>
    </row>
    <row r="125" spans="1:7" ht="18" customHeight="1">
      <c r="A125" s="121">
        <v>90</v>
      </c>
      <c r="B125" s="122" t="s">
        <v>209</v>
      </c>
      <c r="C125" s="123">
        <v>14</v>
      </c>
      <c r="D125" s="124">
        <v>1.4120520000000001</v>
      </c>
      <c r="E125" s="114">
        <f t="shared" ref="E125:E136" si="8">D125/$D$26*100</f>
        <v>3.8158351530707951E-4</v>
      </c>
      <c r="F125" s="125" t="e">
        <f>VLOOKUP(B125,'[2]Luy kế T7-2018'!$B$46:$D$174,3,FALSE)</f>
        <v>#N/A</v>
      </c>
      <c r="G125" s="125" t="e">
        <f t="shared" si="5"/>
        <v>#N/A</v>
      </c>
    </row>
    <row r="126" spans="1:7" ht="18" customHeight="1">
      <c r="A126" s="121">
        <v>91</v>
      </c>
      <c r="B126" s="122" t="s">
        <v>98</v>
      </c>
      <c r="C126" s="123">
        <v>3</v>
      </c>
      <c r="D126" s="124">
        <v>1.4043000000000001</v>
      </c>
      <c r="E126" s="114">
        <f t="shared" si="8"/>
        <v>3.7948866652625523E-4</v>
      </c>
      <c r="F126" s="125">
        <f>VLOOKUP(B126,'[2]Luy kế T7-2018'!$B$46:$D$174,3,FALSE)</f>
        <v>1.4</v>
      </c>
      <c r="G126" s="125">
        <f t="shared" si="5"/>
        <v>4.3000000000001926E-3</v>
      </c>
    </row>
    <row r="127" spans="1:7" ht="18" customHeight="1">
      <c r="A127" s="121">
        <v>92</v>
      </c>
      <c r="B127" s="122" t="s">
        <v>36</v>
      </c>
      <c r="C127" s="123">
        <v>6</v>
      </c>
      <c r="D127" s="124">
        <v>1.2845420000000001</v>
      </c>
      <c r="E127" s="114">
        <f t="shared" si="8"/>
        <v>3.4712606328916109E-4</v>
      </c>
      <c r="F127" s="125">
        <f>VLOOKUP(B127,'[2]Luy kế T7-2018'!$B$46:$D$174,3,FALSE)</f>
        <v>1.2</v>
      </c>
      <c r="G127" s="125">
        <f t="shared" si="5"/>
        <v>8.4542000000000117E-2</v>
      </c>
    </row>
    <row r="128" spans="1:7" ht="18" customHeight="1">
      <c r="A128" s="121">
        <v>93</v>
      </c>
      <c r="B128" s="122" t="s">
        <v>275</v>
      </c>
      <c r="C128" s="123">
        <v>2</v>
      </c>
      <c r="D128" s="124">
        <v>1.2</v>
      </c>
      <c r="E128" s="114">
        <f t="shared" si="8"/>
        <v>3.2427999703162161E-4</v>
      </c>
      <c r="F128" s="125" t="e">
        <f>VLOOKUP(B128,'[2]Luy kế T7-2018'!$B$46:$D$174,3,FALSE)</f>
        <v>#N/A</v>
      </c>
      <c r="G128" s="125" t="e">
        <f t="shared" si="5"/>
        <v>#N/A</v>
      </c>
    </row>
    <row r="129" spans="1:7" ht="18" customHeight="1">
      <c r="A129" s="121">
        <v>94</v>
      </c>
      <c r="B129" s="122" t="s">
        <v>276</v>
      </c>
      <c r="C129" s="123">
        <v>5</v>
      </c>
      <c r="D129" s="124">
        <v>1.2</v>
      </c>
      <c r="E129" s="114">
        <f t="shared" si="8"/>
        <v>3.2427999703162161E-4</v>
      </c>
      <c r="F129" s="125" t="e">
        <f>VLOOKUP(B129,'[2]Luy kế T7-2018'!$B$46:$D$174,3,FALSE)</f>
        <v>#N/A</v>
      </c>
      <c r="G129" s="125" t="e">
        <f t="shared" si="5"/>
        <v>#N/A</v>
      </c>
    </row>
    <row r="130" spans="1:7" ht="18" customHeight="1">
      <c r="A130" s="121">
        <v>95</v>
      </c>
      <c r="B130" s="122" t="s">
        <v>99</v>
      </c>
      <c r="C130" s="123">
        <v>1</v>
      </c>
      <c r="D130" s="124">
        <v>1.192979</v>
      </c>
      <c r="E130" s="114">
        <f t="shared" si="8"/>
        <v>3.2238268881565574E-4</v>
      </c>
      <c r="F130" s="125">
        <f>VLOOKUP(B130,'[2]Luy kế T7-2018'!$B$46:$D$174,3,FALSE)</f>
        <v>1.192979</v>
      </c>
      <c r="G130" s="125">
        <f t="shared" si="5"/>
        <v>0</v>
      </c>
    </row>
    <row r="131" spans="1:7" ht="18" customHeight="1">
      <c r="A131" s="121">
        <v>96</v>
      </c>
      <c r="B131" s="122" t="s">
        <v>277</v>
      </c>
      <c r="C131" s="123">
        <v>3</v>
      </c>
      <c r="D131" s="124">
        <v>1.1000000000000001</v>
      </c>
      <c r="E131" s="114">
        <f t="shared" si="8"/>
        <v>2.9725666394565315E-4</v>
      </c>
      <c r="F131" s="125" t="e">
        <f>VLOOKUP(B131,'[2]Luy kế T7-2018'!$B$46:$D$174,3,FALSE)</f>
        <v>#N/A</v>
      </c>
      <c r="G131" s="125" t="e">
        <f t="shared" si="5"/>
        <v>#N/A</v>
      </c>
    </row>
    <row r="132" spans="1:7" ht="18" customHeight="1">
      <c r="A132" s="121">
        <v>97</v>
      </c>
      <c r="B132" s="122" t="s">
        <v>278</v>
      </c>
      <c r="C132" s="123">
        <v>2</v>
      </c>
      <c r="D132" s="124">
        <v>1.0449999999999999</v>
      </c>
      <c r="E132" s="114">
        <f t="shared" si="8"/>
        <v>2.8239383074837046E-4</v>
      </c>
      <c r="F132" s="125" t="e">
        <f>VLOOKUP(B132,'[2]Luy kế T7-2018'!$B$46:$D$174,3,FALSE)</f>
        <v>#N/A</v>
      </c>
      <c r="G132" s="125" t="e">
        <f t="shared" si="5"/>
        <v>#N/A</v>
      </c>
    </row>
    <row r="133" spans="1:7" ht="18" customHeight="1">
      <c r="A133" s="121">
        <v>98</v>
      </c>
      <c r="B133" s="122" t="s">
        <v>100</v>
      </c>
      <c r="C133" s="123">
        <v>2</v>
      </c>
      <c r="D133" s="124">
        <v>1.0149999999999999</v>
      </c>
      <c r="E133" s="114">
        <f t="shared" si="8"/>
        <v>2.7428683082257995E-4</v>
      </c>
      <c r="F133" s="125">
        <f>VLOOKUP(B133,'[2]Luy kế T7-2018'!$B$46:$D$174,3,FALSE)</f>
        <v>1.0149999999999999</v>
      </c>
      <c r="G133" s="125">
        <f t="shared" si="5"/>
        <v>0</v>
      </c>
    </row>
    <row r="134" spans="1:7" ht="18" customHeight="1">
      <c r="A134" s="121">
        <v>99</v>
      </c>
      <c r="B134" s="122" t="s">
        <v>43</v>
      </c>
      <c r="C134" s="123">
        <v>3</v>
      </c>
      <c r="D134" s="124">
        <v>0.94928699999999999</v>
      </c>
      <c r="E134" s="114">
        <f t="shared" si="8"/>
        <v>2.5652898795179753E-4</v>
      </c>
      <c r="F134" s="125">
        <f>VLOOKUP(B134,'[2]Luy kế T7-2018'!$B$46:$D$174,3,FALSE)</f>
        <v>4.5449999999999999</v>
      </c>
      <c r="G134" s="125">
        <f t="shared" si="5"/>
        <v>-3.5957129999999999</v>
      </c>
    </row>
    <row r="135" spans="1:7" ht="18" customHeight="1">
      <c r="A135" s="121">
        <v>100</v>
      </c>
      <c r="B135" s="122" t="s">
        <v>53</v>
      </c>
      <c r="C135" s="123">
        <v>15</v>
      </c>
      <c r="D135" s="124">
        <v>0.82768799999999998</v>
      </c>
      <c r="E135" s="114">
        <f t="shared" si="8"/>
        <v>2.2366888515259071E-4</v>
      </c>
      <c r="F135" s="125">
        <f>VLOOKUP(B135,'[2]Luy kế T7-2018'!$B$46:$D$174,3,FALSE)</f>
        <v>0.74715600000000004</v>
      </c>
      <c r="G135" s="125">
        <f t="shared" si="5"/>
        <v>8.0531999999999937E-2</v>
      </c>
    </row>
    <row r="136" spans="1:7" ht="18" customHeight="1">
      <c r="A136" s="121">
        <v>101</v>
      </c>
      <c r="B136" s="122" t="s">
        <v>101</v>
      </c>
      <c r="C136" s="123">
        <v>1</v>
      </c>
      <c r="D136" s="124">
        <v>0.8</v>
      </c>
      <c r="E136" s="114">
        <f t="shared" si="8"/>
        <v>2.1618666468774779E-4</v>
      </c>
      <c r="F136" s="125" t="e">
        <f>VLOOKUP(B136,'[2]Luy kế T7-2018'!$B$46:$D$174,3,FALSE)</f>
        <v>#N/A</v>
      </c>
      <c r="G136" s="125" t="e">
        <f t="shared" si="5"/>
        <v>#N/A</v>
      </c>
    </row>
    <row r="137" spans="1:7" ht="18" customHeight="1">
      <c r="A137" s="121">
        <v>102</v>
      </c>
      <c r="B137" s="122" t="s">
        <v>54</v>
      </c>
      <c r="C137" s="123">
        <v>2</v>
      </c>
      <c r="D137" s="124">
        <v>0.50714300000000001</v>
      </c>
      <c r="F137" s="125">
        <f>VLOOKUP(B137,'[2]Luy kế T7-2018'!$B$46:$D$174,3,FALSE)</f>
        <v>7.143E-3</v>
      </c>
      <c r="G137" s="125">
        <f t="shared" si="5"/>
        <v>0.5</v>
      </c>
    </row>
    <row r="138" spans="1:7" ht="18" customHeight="1">
      <c r="A138" s="121">
        <v>103</v>
      </c>
      <c r="B138" s="122" t="s">
        <v>279</v>
      </c>
      <c r="C138" s="123">
        <v>4</v>
      </c>
      <c r="D138" s="124">
        <v>0.505</v>
      </c>
      <c r="F138" s="125" t="e">
        <f>VLOOKUP(B138,'[2]Luy kế T7-2018'!$B$46:$D$174,3,FALSE)</f>
        <v>#N/A</v>
      </c>
      <c r="G138" s="125" t="e">
        <f t="shared" si="5"/>
        <v>#N/A</v>
      </c>
    </row>
    <row r="139" spans="1:7" ht="18" customHeight="1">
      <c r="A139" s="121">
        <v>104</v>
      </c>
      <c r="B139" s="122" t="s">
        <v>102</v>
      </c>
      <c r="C139" s="123">
        <v>1</v>
      </c>
      <c r="D139" s="124">
        <v>0.5</v>
      </c>
      <c r="E139" s="114">
        <f t="shared" ref="E139:E144" si="9">D139/$D$26*100</f>
        <v>1.3511666542984234E-4</v>
      </c>
      <c r="F139" s="125">
        <f>VLOOKUP(B139,'[2]Luy kế T7-2018'!$B$46:$D$174,3,FALSE)</f>
        <v>0.5</v>
      </c>
      <c r="G139" s="125">
        <f t="shared" si="5"/>
        <v>0</v>
      </c>
    </row>
    <row r="140" spans="1:7" ht="18" customHeight="1">
      <c r="A140" s="121">
        <v>105</v>
      </c>
      <c r="B140" s="122" t="s">
        <v>42</v>
      </c>
      <c r="C140" s="123">
        <v>2</v>
      </c>
      <c r="D140" s="124">
        <v>0.49053000000000002</v>
      </c>
      <c r="E140" s="114">
        <f t="shared" si="9"/>
        <v>1.3255755578660115E-4</v>
      </c>
      <c r="F140" s="125">
        <f>VLOOKUP(B140,'[2]Luy kế T7-2018'!$B$46:$D$174,3,FALSE)</f>
        <v>0.44052999999999998</v>
      </c>
      <c r="G140" s="125">
        <f t="shared" si="5"/>
        <v>5.0000000000000044E-2</v>
      </c>
    </row>
    <row r="141" spans="1:7" ht="18" customHeight="1">
      <c r="A141" s="121">
        <v>106</v>
      </c>
      <c r="B141" s="122" t="s">
        <v>28</v>
      </c>
      <c r="C141" s="123">
        <v>3</v>
      </c>
      <c r="D141" s="124">
        <v>0.37275999999999998</v>
      </c>
      <c r="E141" s="114">
        <f t="shared" si="9"/>
        <v>1.0073217641125606E-4</v>
      </c>
      <c r="F141" s="125">
        <f>VLOOKUP(B141,'[2]Luy kế T7-2018'!$B$46:$D$174,3,FALSE)</f>
        <v>0.33</v>
      </c>
      <c r="G141" s="125">
        <f t="shared" si="5"/>
        <v>4.2759999999999965E-2</v>
      </c>
    </row>
    <row r="142" spans="1:7" ht="18" customHeight="1">
      <c r="A142" s="121">
        <v>107</v>
      </c>
      <c r="B142" s="122" t="s">
        <v>48</v>
      </c>
      <c r="C142" s="123">
        <v>2</v>
      </c>
      <c r="D142" s="124">
        <v>0.32</v>
      </c>
      <c r="E142" s="114">
        <f t="shared" si="9"/>
        <v>8.6474665875099091E-5</v>
      </c>
      <c r="F142" s="125">
        <f>VLOOKUP(B142,'[2]Luy kế T7-2018'!$B$46:$D$174,3,FALSE)</f>
        <v>0.3</v>
      </c>
      <c r="G142" s="125">
        <f t="shared" si="5"/>
        <v>2.0000000000000018E-2</v>
      </c>
    </row>
    <row r="143" spans="1:7" ht="18" customHeight="1">
      <c r="A143" s="121">
        <v>108</v>
      </c>
      <c r="B143" s="122" t="s">
        <v>58</v>
      </c>
      <c r="C143" s="123">
        <v>4</v>
      </c>
      <c r="D143" s="124">
        <v>0.31545499999999999</v>
      </c>
      <c r="E143" s="114">
        <f t="shared" si="9"/>
        <v>8.5246455386341839E-5</v>
      </c>
      <c r="F143" s="125">
        <f>VLOOKUP(B143,'[2]Luy kế T7-2018'!$B$46:$D$174,3,FALSE)</f>
        <v>7.5454999999999994E-2</v>
      </c>
      <c r="G143" s="125">
        <f t="shared" si="5"/>
        <v>0.24</v>
      </c>
    </row>
    <row r="144" spans="1:7" ht="18" customHeight="1">
      <c r="A144" s="121">
        <v>109</v>
      </c>
      <c r="B144" s="122" t="s">
        <v>38</v>
      </c>
      <c r="C144" s="123">
        <v>2</v>
      </c>
      <c r="D144" s="124">
        <v>0.315</v>
      </c>
      <c r="E144" s="114">
        <f t="shared" si="9"/>
        <v>8.5123499220800676E-5</v>
      </c>
      <c r="F144" s="125" t="e">
        <f>VLOOKUP(B144,'[2]Luy kế T7-2018'!$B$46:$D$174,3,FALSE)</f>
        <v>#N/A</v>
      </c>
      <c r="G144" s="125" t="e">
        <f t="shared" si="5"/>
        <v>#N/A</v>
      </c>
    </row>
    <row r="145" spans="1:7" ht="18" customHeight="1">
      <c r="A145" s="121">
        <v>110</v>
      </c>
      <c r="B145" s="122" t="s">
        <v>103</v>
      </c>
      <c r="C145" s="123">
        <v>3</v>
      </c>
      <c r="D145" s="124">
        <v>0.31282900000000002</v>
      </c>
      <c r="F145" s="125">
        <f>VLOOKUP(B145,'[2]Luy kế T7-2018'!$B$46:$D$174,3,FALSE)</f>
        <v>0.31282900000000002</v>
      </c>
      <c r="G145" s="125">
        <f t="shared" si="5"/>
        <v>0</v>
      </c>
    </row>
    <row r="146" spans="1:7" ht="18" customHeight="1">
      <c r="A146" s="121">
        <v>111</v>
      </c>
      <c r="B146" s="122" t="s">
        <v>104</v>
      </c>
      <c r="C146" s="123">
        <v>4</v>
      </c>
      <c r="D146" s="124">
        <v>0.27</v>
      </c>
      <c r="E146" s="114">
        <f>D146/$D$26*100</f>
        <v>7.2962999332114859E-5</v>
      </c>
      <c r="F146" s="125">
        <f>VLOOKUP(B146,'[2]Luy kế T7-2018'!$B$46:$D$174,3,FALSE)</f>
        <v>0.26</v>
      </c>
      <c r="G146" s="125">
        <f t="shared" si="5"/>
        <v>1.0000000000000009E-2</v>
      </c>
    </row>
    <row r="147" spans="1:7" ht="18" customHeight="1">
      <c r="A147" s="121">
        <v>112</v>
      </c>
      <c r="B147" s="122" t="s">
        <v>60</v>
      </c>
      <c r="C147" s="123">
        <v>2</v>
      </c>
      <c r="D147" s="124">
        <v>0.26500000000000001</v>
      </c>
      <c r="E147" s="114">
        <f>D147/$D$26*100</f>
        <v>7.1611832677816444E-5</v>
      </c>
      <c r="F147" s="125">
        <f>VLOOKUP(B147,'[2]Luy kế T7-2018'!$B$46:$D$174,3,FALSE)</f>
        <v>1.4999999999999999E-2</v>
      </c>
      <c r="G147" s="125">
        <f t="shared" si="5"/>
        <v>0.25</v>
      </c>
    </row>
    <row r="148" spans="1:7" ht="18" customHeight="1">
      <c r="A148" s="121">
        <v>113</v>
      </c>
      <c r="B148" s="122" t="s">
        <v>105</v>
      </c>
      <c r="C148" s="123">
        <v>1</v>
      </c>
      <c r="D148" s="124">
        <v>0.22500000000000001</v>
      </c>
      <c r="F148" s="125">
        <f>VLOOKUP(B148,'[2]Luy kế T7-2018'!$B$46:$D$174,3,FALSE)</f>
        <v>0.22500000000000001</v>
      </c>
      <c r="G148" s="125">
        <f t="shared" si="5"/>
        <v>0</v>
      </c>
    </row>
    <row r="149" spans="1:7" ht="18" customHeight="1">
      <c r="A149" s="121">
        <v>114</v>
      </c>
      <c r="B149" s="122" t="s">
        <v>106</v>
      </c>
      <c r="C149" s="123">
        <v>1</v>
      </c>
      <c r="D149" s="124">
        <v>0.21</v>
      </c>
      <c r="E149" s="114">
        <f t="shared" ref="E149:E157" si="10">D149/$D$26*100</f>
        <v>5.6748999480533784E-5</v>
      </c>
      <c r="F149" s="125">
        <f>VLOOKUP(B149,'[2]Luy kế T7-2018'!$B$46:$D$174,3,FALSE)</f>
        <v>0.21</v>
      </c>
      <c r="G149" s="125">
        <f t="shared" si="5"/>
        <v>0</v>
      </c>
    </row>
    <row r="150" spans="1:7" ht="18" customHeight="1">
      <c r="A150" s="121">
        <v>115</v>
      </c>
      <c r="B150" s="122" t="s">
        <v>210</v>
      </c>
      <c r="C150" s="123">
        <v>4</v>
      </c>
      <c r="D150" s="124">
        <v>0.2089</v>
      </c>
      <c r="E150" s="114">
        <f t="shared" si="10"/>
        <v>5.6451742816588132E-5</v>
      </c>
      <c r="F150" s="125" t="e">
        <f>VLOOKUP(B150,'[2]Luy kế T7-2018'!$B$46:$D$174,3,FALSE)</f>
        <v>#N/A</v>
      </c>
      <c r="G150" s="125" t="e">
        <f t="shared" si="5"/>
        <v>#N/A</v>
      </c>
    </row>
    <row r="151" spans="1:7" ht="18" customHeight="1">
      <c r="A151" s="121">
        <v>116</v>
      </c>
      <c r="B151" s="122" t="s">
        <v>107</v>
      </c>
      <c r="C151" s="123">
        <v>3</v>
      </c>
      <c r="D151" s="124">
        <v>0.17199999999999999</v>
      </c>
      <c r="E151" s="114">
        <f t="shared" si="10"/>
        <v>4.6480132907865766E-5</v>
      </c>
      <c r="F151" s="125">
        <f>VLOOKUP(B151,'[2]Luy kế T7-2018'!$B$46:$D$174,3,FALSE)</f>
        <v>0.01</v>
      </c>
      <c r="G151" s="125">
        <f t="shared" si="5"/>
        <v>0.16199999999999998</v>
      </c>
    </row>
    <row r="152" spans="1:7" ht="18" customHeight="1">
      <c r="A152" s="121">
        <v>117</v>
      </c>
      <c r="B152" s="122" t="s">
        <v>108</v>
      </c>
      <c r="C152" s="123">
        <v>2</v>
      </c>
      <c r="D152" s="124">
        <v>0.17185700000000001</v>
      </c>
      <c r="E152" s="114">
        <f t="shared" si="10"/>
        <v>4.6441489541552835E-5</v>
      </c>
      <c r="F152" s="125">
        <f>VLOOKUP(B152,'[2]Luy kế T7-2018'!$B$46:$D$174,3,FALSE)</f>
        <v>0.12185699999999999</v>
      </c>
      <c r="G152" s="125">
        <f t="shared" si="5"/>
        <v>5.0000000000000017E-2</v>
      </c>
    </row>
    <row r="153" spans="1:7" ht="18" customHeight="1">
      <c r="A153" s="121">
        <v>118</v>
      </c>
      <c r="B153" s="122" t="s">
        <v>66</v>
      </c>
      <c r="C153" s="123">
        <v>4</v>
      </c>
      <c r="D153" s="124">
        <v>0.17081199999999999</v>
      </c>
      <c r="E153" s="114">
        <f t="shared" si="10"/>
        <v>4.6159095710804458E-5</v>
      </c>
      <c r="F153" s="125">
        <f>VLOOKUP(B153,'[2]Luy kế T7-2018'!$B$46:$D$174,3,FALSE)</f>
        <v>0.05</v>
      </c>
      <c r="G153" s="125">
        <f t="shared" si="5"/>
        <v>0.12081199999999999</v>
      </c>
    </row>
    <row r="154" spans="1:7" ht="18" customHeight="1">
      <c r="A154" s="121">
        <v>119</v>
      </c>
      <c r="B154" s="122" t="s">
        <v>109</v>
      </c>
      <c r="C154" s="123">
        <v>3</v>
      </c>
      <c r="D154" s="124">
        <v>0.13350000000000001</v>
      </c>
      <c r="E154" s="114">
        <f t="shared" si="10"/>
        <v>3.6076149669767904E-5</v>
      </c>
      <c r="F154" s="125">
        <f>VLOOKUP(B154,'[2]Luy kế T7-2018'!$B$46:$D$174,3,FALSE)</f>
        <v>0.28349999999999997</v>
      </c>
      <c r="G154" s="125">
        <f t="shared" si="5"/>
        <v>-0.14999999999999997</v>
      </c>
    </row>
    <row r="155" spans="1:7" ht="18" customHeight="1">
      <c r="A155" s="121">
        <v>120</v>
      </c>
      <c r="B155" s="122" t="s">
        <v>56</v>
      </c>
      <c r="C155" s="123">
        <v>2</v>
      </c>
      <c r="D155" s="124">
        <v>0.115</v>
      </c>
      <c r="E155" s="114">
        <f t="shared" si="10"/>
        <v>3.1076833048863742E-5</v>
      </c>
      <c r="F155" s="125" t="e">
        <f>VLOOKUP(B155,'[2]Luy kế T7-2018'!$B$46:$D$174,3,FALSE)</f>
        <v>#N/A</v>
      </c>
      <c r="G155" s="125" t="e">
        <f t="shared" si="5"/>
        <v>#N/A</v>
      </c>
    </row>
    <row r="156" spans="1:7" ht="18" customHeight="1">
      <c r="A156" s="121">
        <v>121</v>
      </c>
      <c r="B156" s="122" t="s">
        <v>110</v>
      </c>
      <c r="C156" s="123">
        <v>1</v>
      </c>
      <c r="D156" s="124">
        <v>0.1</v>
      </c>
      <c r="E156" s="114">
        <f t="shared" si="10"/>
        <v>2.7023333085968473E-5</v>
      </c>
      <c r="F156" s="125">
        <f>VLOOKUP(B156,'[2]Luy kế T7-2018'!$B$46:$D$174,3,FALSE)</f>
        <v>0.1</v>
      </c>
      <c r="G156" s="125">
        <f t="shared" si="5"/>
        <v>0</v>
      </c>
    </row>
    <row r="157" spans="1:7" ht="18" customHeight="1">
      <c r="A157" s="121">
        <v>122</v>
      </c>
      <c r="B157" s="122" t="s">
        <v>111</v>
      </c>
      <c r="C157" s="123">
        <v>1</v>
      </c>
      <c r="D157" s="124">
        <v>0.1</v>
      </c>
      <c r="E157" s="114">
        <f t="shared" si="10"/>
        <v>2.7023333085968473E-5</v>
      </c>
      <c r="F157" s="125" t="e">
        <f>VLOOKUP(B157,'[2]Luy kế T7-2018'!$B$46:$D$174,3,FALSE)</f>
        <v>#N/A</v>
      </c>
      <c r="G157" s="125" t="e">
        <f t="shared" si="5"/>
        <v>#N/A</v>
      </c>
    </row>
    <row r="158" spans="1:7" ht="18" customHeight="1">
      <c r="A158" s="121">
        <v>123</v>
      </c>
      <c r="B158" s="122" t="s">
        <v>112</v>
      </c>
      <c r="C158" s="123">
        <v>1</v>
      </c>
      <c r="D158" s="124">
        <v>0.1</v>
      </c>
      <c r="F158" s="125">
        <f>VLOOKUP(B158,'[2]Luy kế T7-2018'!$B$46:$D$174,3,FALSE)</f>
        <v>0.1</v>
      </c>
      <c r="G158" s="125">
        <f t="shared" si="5"/>
        <v>0</v>
      </c>
    </row>
    <row r="159" spans="1:7" ht="18" customHeight="1">
      <c r="A159" s="121">
        <v>124</v>
      </c>
      <c r="B159" s="122" t="s">
        <v>113</v>
      </c>
      <c r="C159" s="123">
        <v>1</v>
      </c>
      <c r="D159" s="124">
        <v>0.09</v>
      </c>
      <c r="E159" s="114">
        <f>D159/$D$26*100</f>
        <v>2.4320999777371623E-5</v>
      </c>
      <c r="F159" s="125">
        <f>VLOOKUP(B159,'[2]Luy kế T7-2018'!$B$46:$D$174,3,FALSE)</f>
        <v>0.09</v>
      </c>
      <c r="G159" s="125">
        <f t="shared" si="5"/>
        <v>0</v>
      </c>
    </row>
    <row r="160" spans="1:7" ht="18" customHeight="1">
      <c r="A160" s="121">
        <v>125</v>
      </c>
      <c r="B160" s="122" t="s">
        <v>114</v>
      </c>
      <c r="C160" s="123">
        <v>3</v>
      </c>
      <c r="D160" s="124">
        <v>7.1383000000000002E-2</v>
      </c>
      <c r="E160" s="114">
        <f>D160/$D$26*100</f>
        <v>1.929006585675687E-5</v>
      </c>
      <c r="F160" s="125">
        <f>VLOOKUP(B160,'[2]Luy kế T7-2018'!$B$46:$D$174,3,FALSE)</f>
        <v>0.05</v>
      </c>
      <c r="G160" s="125">
        <f t="shared" si="5"/>
        <v>2.1382999999999999E-2</v>
      </c>
    </row>
    <row r="161" spans="1:7" ht="18" customHeight="1">
      <c r="A161" s="121">
        <v>126</v>
      </c>
      <c r="B161" s="122" t="s">
        <v>115</v>
      </c>
      <c r="C161" s="123">
        <v>1</v>
      </c>
      <c r="D161" s="124">
        <v>7.0935999999999999E-2</v>
      </c>
      <c r="F161" s="125"/>
      <c r="G161" s="125"/>
    </row>
    <row r="162" spans="1:7" ht="18" customHeight="1">
      <c r="A162" s="121">
        <v>127</v>
      </c>
      <c r="B162" s="122" t="s">
        <v>46</v>
      </c>
      <c r="C162" s="123">
        <v>4</v>
      </c>
      <c r="D162" s="124">
        <v>6.3500000000000001E-2</v>
      </c>
      <c r="F162" s="125"/>
      <c r="G162" s="125"/>
    </row>
    <row r="163" spans="1:7" ht="18" customHeight="1">
      <c r="A163" s="121">
        <v>128</v>
      </c>
      <c r="B163" s="122" t="s">
        <v>280</v>
      </c>
      <c r="C163" s="123">
        <v>2</v>
      </c>
      <c r="D163" s="124">
        <v>0.05</v>
      </c>
      <c r="E163" s="114">
        <f>D163/$D$26*100</f>
        <v>1.3511666542984237E-5</v>
      </c>
      <c r="F163" s="125" t="e">
        <f>VLOOKUP(B163,'[2]Luy kế T7-2018'!$B$46:$D$174,3,FALSE)</f>
        <v>#N/A</v>
      </c>
      <c r="G163" s="125" t="e">
        <f t="shared" si="5"/>
        <v>#N/A</v>
      </c>
    </row>
    <row r="164" spans="1:7" ht="18" customHeight="1">
      <c r="A164" s="121">
        <v>129</v>
      </c>
      <c r="B164" s="122" t="s">
        <v>55</v>
      </c>
      <c r="C164" s="123">
        <v>1</v>
      </c>
      <c r="D164" s="124">
        <v>0.05</v>
      </c>
      <c r="F164" s="125"/>
      <c r="G164" s="125"/>
    </row>
    <row r="165" spans="1:7" ht="18" customHeight="1">
      <c r="A165" s="121">
        <v>130</v>
      </c>
      <c r="B165" s="122" t="s">
        <v>116</v>
      </c>
      <c r="C165" s="123">
        <v>2</v>
      </c>
      <c r="D165" s="124">
        <v>3.9399999999999998E-2</v>
      </c>
      <c r="F165" s="125"/>
      <c r="G165" s="125"/>
    </row>
    <row r="166" spans="1:7" ht="18" customHeight="1">
      <c r="A166" s="121">
        <v>131</v>
      </c>
      <c r="B166" s="122" t="s">
        <v>117</v>
      </c>
      <c r="C166" s="123">
        <v>1</v>
      </c>
      <c r="D166" s="124">
        <v>3.3184999999999999E-2</v>
      </c>
      <c r="F166" s="125"/>
      <c r="G166" s="125"/>
    </row>
    <row r="167" spans="1:7" ht="18" customHeight="1">
      <c r="A167" s="121">
        <v>132</v>
      </c>
      <c r="B167" s="122" t="s">
        <v>118</v>
      </c>
      <c r="C167" s="123">
        <v>1</v>
      </c>
      <c r="D167" s="124">
        <v>0.02</v>
      </c>
      <c r="F167" s="125"/>
      <c r="G167" s="125"/>
    </row>
    <row r="168" spans="1:7" ht="18" customHeight="1">
      <c r="A168" s="121">
        <v>133</v>
      </c>
      <c r="B168" s="122" t="s">
        <v>119</v>
      </c>
      <c r="C168" s="123">
        <v>3</v>
      </c>
      <c r="D168" s="124">
        <v>1.7794999999999998E-2</v>
      </c>
      <c r="F168" s="125"/>
      <c r="G168" s="125"/>
    </row>
    <row r="169" spans="1:7" ht="18" customHeight="1">
      <c r="A169" s="121">
        <v>134</v>
      </c>
      <c r="B169" s="122" t="s">
        <v>120</v>
      </c>
      <c r="C169" s="123">
        <v>1</v>
      </c>
      <c r="D169" s="124">
        <v>1.2305999999999999E-2</v>
      </c>
      <c r="F169" s="125"/>
      <c r="G169" s="125"/>
    </row>
    <row r="170" spans="1:7" ht="18" customHeight="1">
      <c r="A170" s="121">
        <v>135</v>
      </c>
      <c r="B170" s="122" t="s">
        <v>63</v>
      </c>
      <c r="C170" s="123">
        <v>1</v>
      </c>
      <c r="D170" s="124">
        <v>0.01</v>
      </c>
      <c r="F170" s="125"/>
      <c r="G170" s="125"/>
    </row>
    <row r="171" spans="1:7" ht="18" customHeight="1">
      <c r="A171" s="121">
        <v>136</v>
      </c>
      <c r="B171" s="122" t="s">
        <v>34</v>
      </c>
      <c r="C171" s="123">
        <v>1</v>
      </c>
      <c r="D171" s="124">
        <v>0.01</v>
      </c>
      <c r="E171" s="114">
        <f>D171/$D$26*100</f>
        <v>2.7023333085968466E-6</v>
      </c>
      <c r="F171" s="125">
        <f>VLOOKUP(B171,'[2]Luy kế T7-2018'!$B$46:$D$174,3,FALSE)</f>
        <v>0.01</v>
      </c>
      <c r="G171" s="125">
        <f t="shared" ref="G171" si="11">D171-F171</f>
        <v>0</v>
      </c>
    </row>
    <row r="172" spans="1:7" ht="18" customHeight="1">
      <c r="A172" s="153" t="s">
        <v>171</v>
      </c>
      <c r="B172" s="153"/>
      <c r="C172" s="127">
        <f>SUM(C36:C171)</f>
        <v>31665</v>
      </c>
      <c r="D172" s="128">
        <f>SUM(D36:D171)</f>
        <v>370050.57696573978</v>
      </c>
      <c r="E172" s="114">
        <f t="shared" ref="E172:E182" si="12">D172/$D$26*100</f>
        <v>99.999999999999972</v>
      </c>
    </row>
    <row r="173" spans="1:7" ht="15" customHeight="1">
      <c r="A173" s="129"/>
      <c r="B173" s="129"/>
      <c r="C173" s="130"/>
      <c r="D173" s="131"/>
      <c r="E173" s="114">
        <f t="shared" si="12"/>
        <v>0</v>
      </c>
    </row>
    <row r="174" spans="1:7" ht="15.75" customHeight="1">
      <c r="A174" s="154" t="s">
        <v>270</v>
      </c>
      <c r="B174" s="154"/>
      <c r="C174" s="154"/>
      <c r="D174" s="154"/>
      <c r="E174" s="114">
        <f t="shared" si="12"/>
        <v>0</v>
      </c>
    </row>
    <row r="175" spans="1:7" ht="15.75" customHeight="1">
      <c r="A175" s="154" t="str">
        <f>A4</f>
        <v>(Valid projects accumulated as of March 20, 2020)</v>
      </c>
      <c r="B175" s="154"/>
      <c r="C175" s="154"/>
      <c r="D175" s="154"/>
      <c r="E175" s="114">
        <f t="shared" si="12"/>
        <v>0</v>
      </c>
    </row>
    <row r="176" spans="1:7" ht="19.5" customHeight="1">
      <c r="E176" s="114">
        <f t="shared" si="12"/>
        <v>0</v>
      </c>
    </row>
    <row r="177" spans="1:7" ht="54" customHeight="1">
      <c r="A177" s="117" t="s">
        <v>124</v>
      </c>
      <c r="B177" s="118" t="s">
        <v>212</v>
      </c>
      <c r="C177" s="119" t="s">
        <v>266</v>
      </c>
      <c r="D177" s="120" t="s">
        <v>267</v>
      </c>
      <c r="E177" s="114" t="e">
        <f t="shared" si="12"/>
        <v>#VALUE!</v>
      </c>
    </row>
    <row r="178" spans="1:7" ht="19.5" customHeight="1">
      <c r="A178" s="121">
        <v>1</v>
      </c>
      <c r="B178" s="122" t="s">
        <v>214</v>
      </c>
      <c r="C178" s="123">
        <v>9458</v>
      </c>
      <c r="D178" s="124">
        <v>47539.600771980004</v>
      </c>
      <c r="E178" s="114">
        <f t="shared" si="12"/>
        <v>12.846784664351793</v>
      </c>
    </row>
    <row r="179" spans="1:7" ht="19.5" customHeight="1">
      <c r="A179" s="121">
        <v>2</v>
      </c>
      <c r="B179" s="122" t="s">
        <v>216</v>
      </c>
      <c r="C179" s="123">
        <v>6140</v>
      </c>
      <c r="D179" s="124">
        <v>34643.611482699998</v>
      </c>
      <c r="E179" s="114">
        <f t="shared" si="12"/>
        <v>9.3618585239788406</v>
      </c>
      <c r="F179" s="125">
        <f>D179+600+90+109</f>
        <v>35442.611482699998</v>
      </c>
    </row>
    <row r="180" spans="1:7" ht="19.5" customHeight="1">
      <c r="A180" s="121">
        <v>3</v>
      </c>
      <c r="B180" s="122" t="s">
        <v>217</v>
      </c>
      <c r="C180" s="123">
        <v>3818</v>
      </c>
      <c r="D180" s="124">
        <v>34606.722095930003</v>
      </c>
      <c r="E180" s="114">
        <f t="shared" si="12"/>
        <v>9.3518897821186133</v>
      </c>
    </row>
    <row r="181" spans="1:7" ht="19.5" customHeight="1">
      <c r="A181" s="121">
        <v>4</v>
      </c>
      <c r="B181" s="122" t="s">
        <v>219</v>
      </c>
      <c r="C181" s="123">
        <v>1685</v>
      </c>
      <c r="D181" s="124">
        <v>31420.309955340002</v>
      </c>
      <c r="E181" s="114">
        <f t="shared" si="12"/>
        <v>8.4908150158752385</v>
      </c>
      <c r="F181" s="125">
        <f>D179+109+90</f>
        <v>34842.611482699998</v>
      </c>
      <c r="G181" s="125" t="e">
        <f>D181+'[1]DM moi 3 2020'!#REF!/1000000</f>
        <v>#REF!</v>
      </c>
    </row>
    <row r="182" spans="1:7" ht="19.5" customHeight="1">
      <c r="A182" s="121">
        <v>5</v>
      </c>
      <c r="B182" s="122" t="s">
        <v>218</v>
      </c>
      <c r="C182" s="123">
        <v>471</v>
      </c>
      <c r="D182" s="124">
        <v>31057.389214999999</v>
      </c>
      <c r="E182" s="114">
        <f t="shared" si="12"/>
        <v>8.3927417353750968</v>
      </c>
    </row>
    <row r="183" spans="1:7" ht="19.5" customHeight="1">
      <c r="A183" s="121">
        <v>6</v>
      </c>
      <c r="B183" s="122" t="s">
        <v>221</v>
      </c>
      <c r="C183" s="123">
        <v>1573</v>
      </c>
      <c r="D183" s="124">
        <v>19136.282788640001</v>
      </c>
    </row>
    <row r="184" spans="1:7" ht="19.5" customHeight="1">
      <c r="A184" s="121">
        <v>7</v>
      </c>
      <c r="B184" s="122" t="s">
        <v>220</v>
      </c>
      <c r="C184" s="123">
        <v>796</v>
      </c>
      <c r="D184" s="124">
        <v>18943.394193</v>
      </c>
      <c r="E184" s="114">
        <f>D184/$D$26*100</f>
        <v>5.1191365105623987</v>
      </c>
    </row>
    <row r="185" spans="1:7" ht="19.5" customHeight="1">
      <c r="A185" s="121">
        <v>8</v>
      </c>
      <c r="B185" s="122" t="s">
        <v>224</v>
      </c>
      <c r="C185" s="123">
        <v>146</v>
      </c>
      <c r="D185" s="124">
        <v>14301.539342</v>
      </c>
    </row>
    <row r="186" spans="1:7" ht="19.5" customHeight="1">
      <c r="A186" s="121">
        <v>9</v>
      </c>
      <c r="B186" s="122" t="s">
        <v>254</v>
      </c>
      <c r="C186" s="123">
        <v>77</v>
      </c>
      <c r="D186" s="124">
        <v>11728.956423</v>
      </c>
    </row>
    <row r="187" spans="1:7" ht="19.5" customHeight="1">
      <c r="A187" s="121">
        <v>10</v>
      </c>
      <c r="B187" s="122" t="s">
        <v>235</v>
      </c>
      <c r="C187" s="123">
        <v>162</v>
      </c>
      <c r="D187" s="124">
        <v>8304.027419</v>
      </c>
    </row>
    <row r="188" spans="1:7" ht="19.5" customHeight="1">
      <c r="A188" s="121">
        <v>11</v>
      </c>
      <c r="B188" s="122" t="s">
        <v>227</v>
      </c>
      <c r="C188" s="123">
        <v>458</v>
      </c>
      <c r="D188" s="124">
        <v>8211.2980158299997</v>
      </c>
      <c r="E188" s="114">
        <f>D188/$D$26*100</f>
        <v>2.2189664134992606</v>
      </c>
    </row>
    <row r="189" spans="1:7" ht="19.5" customHeight="1">
      <c r="A189" s="121">
        <v>12</v>
      </c>
      <c r="B189" s="122" t="s">
        <v>69</v>
      </c>
      <c r="C189" s="123">
        <v>1196</v>
      </c>
      <c r="D189" s="124">
        <v>7946.0831945299997</v>
      </c>
    </row>
    <row r="190" spans="1:7" ht="19.5" customHeight="1">
      <c r="A190" s="121">
        <v>13</v>
      </c>
      <c r="B190" s="122" t="s">
        <v>215</v>
      </c>
      <c r="C190" s="123">
        <v>333</v>
      </c>
      <c r="D190" s="124">
        <v>7509.6832892000002</v>
      </c>
    </row>
    <row r="191" spans="1:7" ht="19.5" customHeight="1">
      <c r="A191" s="121">
        <v>14</v>
      </c>
      <c r="B191" s="122" t="s">
        <v>242</v>
      </c>
      <c r="C191" s="123">
        <v>130</v>
      </c>
      <c r="D191" s="124">
        <v>6327.0101962399995</v>
      </c>
    </row>
    <row r="192" spans="1:7" ht="19.5" customHeight="1">
      <c r="A192" s="121">
        <v>15</v>
      </c>
      <c r="B192" s="122" t="s">
        <v>232</v>
      </c>
      <c r="C192" s="123">
        <v>221</v>
      </c>
      <c r="D192" s="124">
        <v>6147.96209</v>
      </c>
      <c r="E192" s="114">
        <f>D192/$D$26*100</f>
        <v>1.6613842735797686</v>
      </c>
    </row>
    <row r="193" spans="1:5" ht="19.5" customHeight="1">
      <c r="A193" s="121">
        <v>16</v>
      </c>
      <c r="B193" s="122" t="s">
        <v>225</v>
      </c>
      <c r="C193" s="123">
        <v>515</v>
      </c>
      <c r="D193" s="124">
        <v>6062.4070976700004</v>
      </c>
    </row>
    <row r="194" spans="1:5" ht="19.5" customHeight="1">
      <c r="A194" s="121">
        <v>17</v>
      </c>
      <c r="B194" s="122" t="s">
        <v>226</v>
      </c>
      <c r="C194" s="123">
        <v>810</v>
      </c>
      <c r="D194" s="124">
        <v>5608.7965575100006</v>
      </c>
      <c r="E194" s="114">
        <f>D194/$D$26*100</f>
        <v>1.5156837758502604</v>
      </c>
    </row>
    <row r="195" spans="1:5" ht="19.5" customHeight="1">
      <c r="A195" s="121">
        <v>18</v>
      </c>
      <c r="B195" s="122" t="s">
        <v>234</v>
      </c>
      <c r="C195" s="123">
        <v>423</v>
      </c>
      <c r="D195" s="124">
        <v>5100.60775878</v>
      </c>
    </row>
    <row r="196" spans="1:5" ht="19.5" customHeight="1">
      <c r="A196" s="121">
        <v>19</v>
      </c>
      <c r="B196" s="122" t="s">
        <v>222</v>
      </c>
      <c r="C196" s="123">
        <v>477</v>
      </c>
      <c r="D196" s="124">
        <v>5022.71456218</v>
      </c>
    </row>
    <row r="197" spans="1:5" ht="19.5" customHeight="1">
      <c r="A197" s="121">
        <v>20</v>
      </c>
      <c r="B197" s="122" t="s">
        <v>247</v>
      </c>
      <c r="C197" s="123">
        <v>61</v>
      </c>
      <c r="D197" s="124">
        <v>4807.2421960000001</v>
      </c>
    </row>
    <row r="198" spans="1:5" ht="19.5" customHeight="1">
      <c r="A198" s="121">
        <v>21</v>
      </c>
      <c r="B198" s="122" t="s">
        <v>213</v>
      </c>
      <c r="C198" s="123">
        <v>14</v>
      </c>
      <c r="D198" s="124">
        <v>4553.4012890000004</v>
      </c>
      <c r="E198" s="125"/>
    </row>
    <row r="199" spans="1:5" ht="19.5" customHeight="1">
      <c r="A199" s="121">
        <v>22</v>
      </c>
      <c r="B199" s="122" t="s">
        <v>252</v>
      </c>
      <c r="C199" s="123">
        <v>113</v>
      </c>
      <c r="D199" s="124">
        <v>4298.5163359999997</v>
      </c>
    </row>
    <row r="200" spans="1:5" ht="19.5" customHeight="1">
      <c r="A200" s="121">
        <v>23</v>
      </c>
      <c r="B200" s="122" t="s">
        <v>246</v>
      </c>
      <c r="C200" s="123">
        <v>119</v>
      </c>
      <c r="D200" s="124">
        <v>3863.5954849999998</v>
      </c>
    </row>
    <row r="201" spans="1:5" ht="19.5" customHeight="1">
      <c r="A201" s="121">
        <v>24</v>
      </c>
      <c r="B201" s="122" t="s">
        <v>239</v>
      </c>
      <c r="C201" s="123">
        <v>147</v>
      </c>
      <c r="D201" s="124">
        <v>3730.0866999999998</v>
      </c>
    </row>
    <row r="202" spans="1:5" ht="19.5" customHeight="1">
      <c r="A202" s="121">
        <v>25</v>
      </c>
      <c r="B202" s="122" t="s">
        <v>223</v>
      </c>
      <c r="C202" s="123">
        <v>318</v>
      </c>
      <c r="D202" s="124">
        <v>3713.7470360000002</v>
      </c>
    </row>
    <row r="203" spans="1:5" ht="19.5" customHeight="1">
      <c r="A203" s="121">
        <v>26</v>
      </c>
      <c r="B203" s="122" t="s">
        <v>229</v>
      </c>
      <c r="C203" s="123">
        <v>114</v>
      </c>
      <c r="D203" s="124">
        <v>3540.199466</v>
      </c>
    </row>
    <row r="204" spans="1:5" ht="19.5" customHeight="1">
      <c r="A204" s="121">
        <v>27</v>
      </c>
      <c r="B204" s="122" t="s">
        <v>236</v>
      </c>
      <c r="C204" s="123">
        <v>44</v>
      </c>
      <c r="D204" s="124">
        <v>3332.5668820000001</v>
      </c>
    </row>
    <row r="205" spans="1:5" ht="19.5" customHeight="1">
      <c r="A205" s="121">
        <v>28</v>
      </c>
      <c r="B205" s="122" t="s">
        <v>228</v>
      </c>
      <c r="C205" s="123">
        <v>288</v>
      </c>
      <c r="D205" s="124">
        <v>2850.016752</v>
      </c>
    </row>
    <row r="206" spans="1:5" ht="19.5" customHeight="1">
      <c r="A206" s="121">
        <v>29</v>
      </c>
      <c r="B206" s="122" t="s">
        <v>281</v>
      </c>
      <c r="C206" s="123">
        <v>50</v>
      </c>
      <c r="D206" s="124">
        <v>2768.6918150000001</v>
      </c>
    </row>
    <row r="207" spans="1:5" ht="19.5" customHeight="1">
      <c r="A207" s="121">
        <v>30</v>
      </c>
      <c r="B207" s="122" t="s">
        <v>238</v>
      </c>
      <c r="C207" s="123">
        <v>118</v>
      </c>
      <c r="D207" s="124">
        <v>2599.2313669999999</v>
      </c>
    </row>
    <row r="208" spans="1:5" ht="19.5" customHeight="1">
      <c r="A208" s="121">
        <v>31</v>
      </c>
      <c r="B208" s="122" t="s">
        <v>245</v>
      </c>
      <c r="C208" s="123">
        <v>96</v>
      </c>
      <c r="D208" s="124">
        <v>2166.1990685999999</v>
      </c>
    </row>
    <row r="209" spans="1:4" ht="19.5" customHeight="1">
      <c r="A209" s="121">
        <v>32</v>
      </c>
      <c r="B209" s="122" t="s">
        <v>260</v>
      </c>
      <c r="C209" s="123">
        <v>48</v>
      </c>
      <c r="D209" s="124">
        <v>1989.572958</v>
      </c>
    </row>
    <row r="210" spans="1:4" ht="19.5" customHeight="1">
      <c r="A210" s="121">
        <v>33</v>
      </c>
      <c r="B210" s="122" t="s">
        <v>230</v>
      </c>
      <c r="C210" s="123">
        <v>62</v>
      </c>
      <c r="D210" s="124">
        <v>1873.0051000000001</v>
      </c>
    </row>
    <row r="211" spans="1:4" ht="19.5" customHeight="1">
      <c r="A211" s="121">
        <v>34</v>
      </c>
      <c r="B211" s="122" t="s">
        <v>240</v>
      </c>
      <c r="C211" s="123">
        <v>52</v>
      </c>
      <c r="D211" s="124">
        <v>1710.8450640000001</v>
      </c>
    </row>
    <row r="212" spans="1:4" ht="19.5" customHeight="1">
      <c r="A212" s="121">
        <v>35</v>
      </c>
      <c r="B212" s="122" t="s">
        <v>233</v>
      </c>
      <c r="C212" s="123">
        <v>189</v>
      </c>
      <c r="D212" s="124">
        <v>1685.547861</v>
      </c>
    </row>
    <row r="213" spans="1:4" ht="19.5" customHeight="1">
      <c r="A213" s="121">
        <v>36</v>
      </c>
      <c r="B213" s="122" t="s">
        <v>241</v>
      </c>
      <c r="C213" s="123">
        <v>76</v>
      </c>
      <c r="D213" s="124">
        <v>1409.5503369999999</v>
      </c>
    </row>
    <row r="214" spans="1:4" ht="19.5" customHeight="1">
      <c r="A214" s="121">
        <v>37</v>
      </c>
      <c r="B214" s="122" t="s">
        <v>256</v>
      </c>
      <c r="C214" s="123">
        <v>63</v>
      </c>
      <c r="D214" s="124">
        <v>1068.4111005499999</v>
      </c>
    </row>
    <row r="215" spans="1:4" ht="19.5" customHeight="1">
      <c r="A215" s="121">
        <v>38</v>
      </c>
      <c r="B215" s="122" t="s">
        <v>244</v>
      </c>
      <c r="C215" s="123">
        <v>87</v>
      </c>
      <c r="D215" s="124">
        <v>802.53705300000001</v>
      </c>
    </row>
    <row r="216" spans="1:4" ht="19.5" customHeight="1">
      <c r="A216" s="121">
        <v>39</v>
      </c>
      <c r="B216" s="122" t="s">
        <v>282</v>
      </c>
      <c r="C216" s="123">
        <v>20</v>
      </c>
      <c r="D216" s="124">
        <v>766.56369600000005</v>
      </c>
    </row>
    <row r="217" spans="1:4" ht="19.5" customHeight="1">
      <c r="A217" s="121">
        <v>40</v>
      </c>
      <c r="B217" s="122" t="s">
        <v>237</v>
      </c>
      <c r="C217" s="123">
        <v>62</v>
      </c>
      <c r="D217" s="124">
        <v>743.57825025</v>
      </c>
    </row>
    <row r="218" spans="1:4" ht="19.5" customHeight="1">
      <c r="A218" s="121">
        <v>41</v>
      </c>
      <c r="B218" s="122" t="s">
        <v>231</v>
      </c>
      <c r="C218" s="123">
        <v>90</v>
      </c>
      <c r="D218" s="124">
        <v>729.508106</v>
      </c>
    </row>
    <row r="219" spans="1:4" ht="19.5" customHeight="1">
      <c r="A219" s="121">
        <v>42</v>
      </c>
      <c r="B219" s="122" t="s">
        <v>258</v>
      </c>
      <c r="C219" s="123">
        <v>79</v>
      </c>
      <c r="D219" s="124">
        <v>719.64622099999997</v>
      </c>
    </row>
    <row r="220" spans="1:4" ht="19.5" customHeight="1">
      <c r="A220" s="121">
        <v>43</v>
      </c>
      <c r="B220" s="122" t="s">
        <v>243</v>
      </c>
      <c r="C220" s="123">
        <v>51</v>
      </c>
      <c r="D220" s="124">
        <v>711.20094400000005</v>
      </c>
    </row>
    <row r="221" spans="1:4" ht="19.5" customHeight="1">
      <c r="A221" s="121">
        <v>44</v>
      </c>
      <c r="B221" s="122" t="s">
        <v>263</v>
      </c>
      <c r="C221" s="123">
        <v>30</v>
      </c>
      <c r="D221" s="124">
        <v>576.44488100000001</v>
      </c>
    </row>
    <row r="222" spans="1:4" ht="19.5" customHeight="1">
      <c r="A222" s="121">
        <v>45</v>
      </c>
      <c r="B222" s="122" t="s">
        <v>248</v>
      </c>
      <c r="C222" s="123">
        <v>104</v>
      </c>
      <c r="D222" s="124">
        <v>522.60655999999994</v>
      </c>
    </row>
    <row r="223" spans="1:4" ht="19.5" customHeight="1">
      <c r="A223" s="121">
        <v>46</v>
      </c>
      <c r="B223" s="122" t="s">
        <v>251</v>
      </c>
      <c r="C223" s="123">
        <v>23</v>
      </c>
      <c r="D223" s="124">
        <v>519.846408</v>
      </c>
    </row>
    <row r="224" spans="1:4" ht="19.5" customHeight="1">
      <c r="A224" s="121">
        <v>47</v>
      </c>
      <c r="B224" s="122" t="s">
        <v>253</v>
      </c>
      <c r="C224" s="123">
        <v>25</v>
      </c>
      <c r="D224" s="124">
        <v>400.71693800000003</v>
      </c>
    </row>
    <row r="225" spans="1:5" ht="19.5" customHeight="1">
      <c r="A225" s="121">
        <v>48</v>
      </c>
      <c r="B225" s="122" t="s">
        <v>70</v>
      </c>
      <c r="C225" s="123">
        <v>27</v>
      </c>
      <c r="D225" s="124">
        <v>269.437545</v>
      </c>
    </row>
    <row r="226" spans="1:5" ht="19.5" customHeight="1">
      <c r="A226" s="121">
        <v>49</v>
      </c>
      <c r="B226" s="122" t="s">
        <v>255</v>
      </c>
      <c r="C226" s="123">
        <v>15</v>
      </c>
      <c r="D226" s="124">
        <v>247.42994300000001</v>
      </c>
    </row>
    <row r="227" spans="1:5" ht="19.5" customHeight="1">
      <c r="A227" s="121">
        <v>50</v>
      </c>
      <c r="B227" s="122" t="s">
        <v>261</v>
      </c>
      <c r="C227" s="123">
        <v>42</v>
      </c>
      <c r="D227" s="124">
        <v>238.21245999999999</v>
      </c>
    </row>
    <row r="228" spans="1:5" ht="19.5" customHeight="1">
      <c r="A228" s="121">
        <v>51</v>
      </c>
      <c r="B228" s="122" t="s">
        <v>257</v>
      </c>
      <c r="C228" s="123">
        <v>16</v>
      </c>
      <c r="D228" s="124">
        <v>204.09839500000001</v>
      </c>
    </row>
    <row r="229" spans="1:5" ht="19.5" customHeight="1">
      <c r="A229" s="121">
        <v>52</v>
      </c>
      <c r="B229" s="122" t="s">
        <v>249</v>
      </c>
      <c r="C229" s="123">
        <v>18</v>
      </c>
      <c r="D229" s="124">
        <v>170.38445400000001</v>
      </c>
    </row>
    <row r="230" spans="1:5" ht="19.5" customHeight="1">
      <c r="A230" s="121">
        <v>53</v>
      </c>
      <c r="B230" s="122" t="s">
        <v>250</v>
      </c>
      <c r="C230" s="123">
        <v>17</v>
      </c>
      <c r="D230" s="124">
        <v>157.56854999999999</v>
      </c>
    </row>
    <row r="231" spans="1:5" ht="19.5" customHeight="1">
      <c r="A231" s="121">
        <v>54</v>
      </c>
      <c r="B231" s="122" t="s">
        <v>283</v>
      </c>
      <c r="C231" s="123">
        <v>13</v>
      </c>
      <c r="D231" s="124">
        <v>152.06847500000001</v>
      </c>
    </row>
    <row r="232" spans="1:5" ht="19.5" customHeight="1">
      <c r="A232" s="121">
        <v>55</v>
      </c>
      <c r="B232" s="122" t="s">
        <v>262</v>
      </c>
      <c r="C232" s="123">
        <v>11</v>
      </c>
      <c r="D232" s="124">
        <v>146.74143699999999</v>
      </c>
    </row>
    <row r="233" spans="1:5" ht="19.5" customHeight="1">
      <c r="A233" s="121">
        <v>56</v>
      </c>
      <c r="B233" s="122" t="s">
        <v>284</v>
      </c>
      <c r="C233" s="123">
        <v>10</v>
      </c>
      <c r="D233" s="124">
        <v>135.72999999999999</v>
      </c>
    </row>
    <row r="234" spans="1:5" ht="19.5" customHeight="1">
      <c r="A234" s="121">
        <v>57</v>
      </c>
      <c r="B234" s="122" t="s">
        <v>72</v>
      </c>
      <c r="C234" s="123">
        <v>9</v>
      </c>
      <c r="D234" s="124">
        <v>93.857697000000002</v>
      </c>
    </row>
    <row r="235" spans="1:5" ht="19.5" customHeight="1">
      <c r="A235" s="121">
        <v>58</v>
      </c>
      <c r="B235" s="122" t="s">
        <v>285</v>
      </c>
      <c r="C235" s="123">
        <v>19</v>
      </c>
      <c r="D235" s="124">
        <v>84.985388999999998</v>
      </c>
      <c r="E235" s="114">
        <f>D235/$D$26*100</f>
        <v>2.2965884743876008E-2</v>
      </c>
    </row>
    <row r="236" spans="1:5" ht="19.5" customHeight="1">
      <c r="A236" s="121">
        <v>59</v>
      </c>
      <c r="B236" s="122" t="s">
        <v>259</v>
      </c>
      <c r="C236" s="123">
        <v>18</v>
      </c>
      <c r="D236" s="124">
        <v>51.424999999999997</v>
      </c>
      <c r="E236" s="114">
        <f>D236/$D$26*100</f>
        <v>1.3896749039459285E-2</v>
      </c>
    </row>
    <row r="237" spans="1:5" ht="19.5" customHeight="1">
      <c r="A237" s="121">
        <v>60</v>
      </c>
      <c r="B237" s="122" t="s">
        <v>71</v>
      </c>
      <c r="C237" s="123">
        <v>6</v>
      </c>
      <c r="D237" s="124">
        <v>12.171351</v>
      </c>
    </row>
    <row r="238" spans="1:5" ht="19.5" customHeight="1">
      <c r="A238" s="121">
        <v>61</v>
      </c>
      <c r="B238" s="122" t="s">
        <v>286</v>
      </c>
      <c r="C238" s="123">
        <v>4</v>
      </c>
      <c r="D238" s="124">
        <v>6.34695681</v>
      </c>
      <c r="E238" s="114">
        <f>D238/$D$26*100</f>
        <v>1.7151592795888587E-3</v>
      </c>
    </row>
    <row r="239" spans="1:5" ht="19.5" customHeight="1">
      <c r="A239" s="121">
        <v>62</v>
      </c>
      <c r="B239" s="122" t="s">
        <v>287</v>
      </c>
      <c r="C239" s="123">
        <v>6</v>
      </c>
      <c r="D239" s="124">
        <v>4.1469940000000003</v>
      </c>
    </row>
    <row r="240" spans="1:5" ht="19.5" customHeight="1">
      <c r="A240" s="121">
        <v>63</v>
      </c>
      <c r="B240" s="122" t="s">
        <v>288</v>
      </c>
      <c r="C240" s="123">
        <v>1</v>
      </c>
      <c r="D240" s="124">
        <v>3</v>
      </c>
    </row>
    <row r="241" spans="1:4" ht="19.5" customHeight="1">
      <c r="A241" s="121">
        <v>64</v>
      </c>
      <c r="B241" s="122" t="s">
        <v>289</v>
      </c>
      <c r="C241" s="123">
        <v>1</v>
      </c>
      <c r="D241" s="124">
        <v>1.5</v>
      </c>
    </row>
    <row r="242" spans="1:4" ht="19.5" customHeight="1">
      <c r="A242" s="153" t="s">
        <v>171</v>
      </c>
      <c r="B242" s="153"/>
      <c r="C242" s="127">
        <f>SUM(C178:C241)</f>
        <v>31665</v>
      </c>
      <c r="D242" s="128">
        <f>SUM(D178:D241)</f>
        <v>370050.57696574001</v>
      </c>
    </row>
    <row r="243" spans="1:4" ht="15" customHeight="1"/>
    <row r="244" spans="1:4" ht="26.25" customHeight="1"/>
    <row r="245" spans="1:4" ht="15.75" customHeight="1"/>
  </sheetData>
  <sortState ref="B178:D241">
    <sortCondition descending="1" ref="D178:D241"/>
  </sortState>
  <mergeCells count="9">
    <mergeCell ref="A172:B172"/>
    <mergeCell ref="A174:D174"/>
    <mergeCell ref="A175:D175"/>
    <mergeCell ref="A242:B242"/>
    <mergeCell ref="A4:D4"/>
    <mergeCell ref="A26:B26"/>
    <mergeCell ref="A32:D32"/>
    <mergeCell ref="A33:D33"/>
    <mergeCell ref="A3:D3"/>
  </mergeCells>
  <conditionalFormatting sqref="B1">
    <cfRule type="duplicateValues" dxfId="6" priority="6" stopIfTrue="1"/>
    <cfRule type="duplicateValues" dxfId="5" priority="7" stopIfTrue="1"/>
  </conditionalFormatting>
  <pageMargins left="0.45" right="0.45" top="0.5" bottom="0.5" header="0.3" footer="0.3"/>
  <pageSetup paperSize="9" fitToHeight="0" orientation="portrait" r:id="rId1"/>
  <rowBreaks count="2" manualBreakCount="2">
    <brk id="31" max="3" man="1"/>
    <brk id="17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March</vt:lpstr>
      <vt:lpstr>March 2020</vt:lpstr>
      <vt:lpstr>Accumulated as of March 2020</vt:lpstr>
      <vt:lpstr>'Accumulated as of March 2020'!Print_Area</vt:lpstr>
      <vt:lpstr>March!Print_Area</vt:lpstr>
      <vt:lpstr>'March 2020'!Print_Area</vt:lpstr>
      <vt:lpstr>'Accumulated as of March 2020'!Print_Titles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NgoHuongLan</cp:lastModifiedBy>
  <cp:lastPrinted>2020-03-23T03:52:38Z</cp:lastPrinted>
  <dcterms:created xsi:type="dcterms:W3CDTF">2020-03-20T08:58:11Z</dcterms:created>
  <dcterms:modified xsi:type="dcterms:W3CDTF">2020-06-02T09:22:34Z</dcterms:modified>
</cp:coreProperties>
</file>